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10290" windowHeight="8115" tabRatio="763"/>
  </bookViews>
  <sheets>
    <sheet name="FI" sheetId="22" r:id="rId1"/>
    <sheet name="Example" sheetId="21" r:id="rId2"/>
  </sheets>
  <definedNames>
    <definedName name="_xlnm.Print_Area" localSheetId="1">Example!$A$1:$F$12,Example!$A$14:$G$66,Example!$B$69:$G$129</definedName>
    <definedName name="_xlnm.Print_Area" localSheetId="0">FI!$A$1:$F$12,FI!$A$14:$G$66,FI!$B$69:$G$129</definedName>
  </definedNames>
  <calcPr calcId="124519"/>
</workbook>
</file>

<file path=xl/calcChain.xml><?xml version="1.0" encoding="utf-8"?>
<calcChain xmlns="http://schemas.openxmlformats.org/spreadsheetml/2006/main">
  <c r="G125" i="22"/>
  <c r="G119"/>
  <c r="G128" s="1"/>
  <c r="G118"/>
  <c r="G117"/>
  <c r="G111"/>
  <c r="G98"/>
  <c r="G95"/>
  <c r="G91"/>
  <c r="G86"/>
  <c r="G90" s="1"/>
  <c r="G92" s="1"/>
  <c r="G102" s="1"/>
  <c r="G80"/>
  <c r="G79"/>
  <c r="E51" s="1"/>
  <c r="G75"/>
  <c r="E71"/>
  <c r="D71"/>
  <c r="B70"/>
  <c r="B69"/>
  <c r="G61"/>
  <c r="G50"/>
  <c r="G51" s="1"/>
  <c r="G94" s="1"/>
  <c r="G96" s="1"/>
  <c r="G99" s="1"/>
  <c r="G100" s="1"/>
  <c r="G101" s="1"/>
  <c r="G103" s="1"/>
  <c r="F50"/>
  <c r="E50"/>
  <c r="D50"/>
  <c r="D51" s="1"/>
  <c r="C50"/>
  <c r="C51" s="1"/>
  <c r="B50"/>
  <c r="A20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E16"/>
  <c r="D16"/>
  <c r="A15"/>
  <c r="A14"/>
  <c r="G125" i="21"/>
  <c r="G118"/>
  <c r="G119" s="1"/>
  <c r="G117"/>
  <c r="G111"/>
  <c r="G98"/>
  <c r="G95"/>
  <c r="G91"/>
  <c r="G86"/>
  <c r="G90" s="1"/>
  <c r="G80"/>
  <c r="G79"/>
  <c r="E71"/>
  <c r="D71"/>
  <c r="B70"/>
  <c r="B69"/>
  <c r="G61"/>
  <c r="G75" s="1"/>
  <c r="G50"/>
  <c r="F50"/>
  <c r="E50"/>
  <c r="D50"/>
  <c r="C50"/>
  <c r="B50"/>
  <c r="A20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E16"/>
  <c r="D16"/>
  <c r="A15"/>
  <c r="A14"/>
  <c r="D51" l="1"/>
  <c r="C51"/>
  <c r="G51"/>
  <c r="G94" s="1"/>
  <c r="G96" s="1"/>
  <c r="G99" s="1"/>
  <c r="G100" s="1"/>
  <c r="G101" s="1"/>
  <c r="C8" i="22"/>
  <c r="D8"/>
  <c r="B51"/>
  <c r="F51"/>
  <c r="E51" i="21"/>
  <c r="G128"/>
  <c r="G92"/>
  <c r="G102" s="1"/>
  <c r="C8"/>
  <c r="D8"/>
  <c r="B51"/>
  <c r="F51"/>
  <c r="G57" l="1"/>
  <c r="G76" i="22"/>
  <c r="G77" s="1"/>
  <c r="G81" s="1"/>
  <c r="G87" s="1"/>
  <c r="G88" s="1"/>
  <c r="G105" s="1"/>
  <c r="D7"/>
  <c r="G57"/>
  <c r="C6"/>
  <c r="D6"/>
  <c r="C7"/>
  <c r="G124"/>
  <c r="G126" s="1"/>
  <c r="G113"/>
  <c r="G103" i="21"/>
  <c r="G76"/>
  <c r="G77" s="1"/>
  <c r="G81" s="1"/>
  <c r="G87" s="1"/>
  <c r="G88" s="1"/>
  <c r="D7"/>
  <c r="C6"/>
  <c r="D6"/>
  <c r="C7"/>
  <c r="G124"/>
  <c r="G126" s="1"/>
  <c r="G113"/>
  <c r="C10" l="1"/>
  <c r="C11"/>
  <c r="D11"/>
  <c r="D10"/>
  <c r="G112" i="22"/>
  <c r="G114" s="1"/>
  <c r="D11"/>
  <c r="D9"/>
  <c r="G106"/>
  <c r="G107" s="1"/>
  <c r="C10"/>
  <c r="D10"/>
  <c r="D12" s="1"/>
  <c r="C11"/>
  <c r="C9"/>
  <c r="G105" i="21"/>
  <c r="G112"/>
  <c r="G114" s="1"/>
  <c r="G115" s="1"/>
  <c r="D9"/>
  <c r="G106"/>
  <c r="C9"/>
  <c r="C12" i="22" l="1"/>
  <c r="G127"/>
  <c r="G129" s="1"/>
  <c r="G115"/>
  <c r="G120" s="1"/>
  <c r="G107" i="21"/>
  <c r="D12"/>
  <c r="C12"/>
  <c r="G127"/>
  <c r="G129" s="1"/>
  <c r="G120"/>
</calcChain>
</file>

<file path=xl/sharedStrings.xml><?xml version="1.0" encoding="utf-8"?>
<sst xmlns="http://schemas.openxmlformats.org/spreadsheetml/2006/main" count="200" uniqueCount="89">
  <si>
    <t>Total Interest Expense</t>
  </si>
  <si>
    <t>Details of Base Rate (Monthly)</t>
  </si>
  <si>
    <t>1. Base Rate</t>
  </si>
  <si>
    <t>S.n</t>
  </si>
  <si>
    <t>Particulars</t>
  </si>
  <si>
    <t>Remarks</t>
  </si>
  <si>
    <t>Base rate</t>
  </si>
  <si>
    <t>Day</t>
  </si>
  <si>
    <t>Total</t>
  </si>
  <si>
    <t>Average</t>
  </si>
  <si>
    <t>Total Operating Expense</t>
  </si>
  <si>
    <t>---------- Finance Limited</t>
  </si>
  <si>
    <t>Deposits</t>
  </si>
  <si>
    <t>Borrowings</t>
  </si>
  <si>
    <t>SLR Investment</t>
  </si>
  <si>
    <t>Cost of CRR &amp; SLR</t>
  </si>
  <si>
    <t>Cost of Administration</t>
  </si>
  <si>
    <t>Cost of Equity Capital</t>
  </si>
  <si>
    <t xml:space="preserve">Minimum Amount of SLR to be maintained </t>
  </si>
  <si>
    <t xml:space="preserve">Minimum Amount of CRR to be maintained </t>
  </si>
  <si>
    <t xml:space="preserve">     Interest expense on Deposits</t>
  </si>
  <si>
    <t xml:space="preserve">     Interest expense on Borrowings</t>
  </si>
  <si>
    <t xml:space="preserve">     Interest expense on  Borrowing under Scheme (low cost)</t>
  </si>
  <si>
    <t>Interest Income on SLR Investment</t>
  </si>
  <si>
    <t>Total Interest Income</t>
  </si>
  <si>
    <t>Total Revenue</t>
  </si>
  <si>
    <t>2. Additional details related to base rate</t>
  </si>
  <si>
    <t>3. Additional Details</t>
  </si>
  <si>
    <t>Low-cost specific purpose schemes</t>
  </si>
  <si>
    <t>Equity Capital</t>
  </si>
  <si>
    <t>Borrowing under Scheme (low or no cost)</t>
  </si>
  <si>
    <t>Minimum ERR =</t>
  </si>
  <si>
    <t>Interest-bearing liabilities</t>
  </si>
  <si>
    <t>Bond, Debenture &amp; Other interest-bearing liabilities</t>
  </si>
  <si>
    <t xml:space="preserve">     Interest expense on Bond, Debenture &amp; Other interest-bearing liabilities</t>
  </si>
  <si>
    <t>Cost of Funds</t>
  </si>
  <si>
    <t>Cost of Funds (General)</t>
  </si>
  <si>
    <t>Cost of Funds (Scheme)</t>
  </si>
  <si>
    <t>= Periodic Cost of Funds</t>
  </si>
  <si>
    <t>÷  Days in the period</t>
  </si>
  <si>
    <t>X Days in the year</t>
  </si>
  <si>
    <t>Periodic Interest Expense</t>
  </si>
  <si>
    <t>= Annualized Cost of Funds</t>
  </si>
  <si>
    <t>Minimum SLR amount</t>
  </si>
  <si>
    <t xml:space="preserve"> X Cost of Funds</t>
  </si>
  <si>
    <t>– Minimum CRR amount</t>
  </si>
  <si>
    <t>Average of SLR amount maintained</t>
  </si>
  <si>
    <t>= Funding cost of SLR amount</t>
  </si>
  <si>
    <t>= Minimum earning SLR assets</t>
  </si>
  <si>
    <t>-Minimum CRR amount</t>
  </si>
  <si>
    <t>= Earning SLR assets</t>
  </si>
  <si>
    <t>÷ Earning SLR assets</t>
  </si>
  <si>
    <t>= Earning from minimum SLR assets</t>
  </si>
  <si>
    <t>X Minimum earning SLR assets</t>
  </si>
  <si>
    <t>Net cost of CRR &amp; SLR</t>
  </si>
  <si>
    <t>= Annualized negative carry of CRR &amp; SLR in Base rate</t>
  </si>
  <si>
    <t>Periodic Interest Income for SLR Investment</t>
  </si>
  <si>
    <t>= SLR assets periodic earning rate</t>
  </si>
  <si>
    <t>= SLR assets annualized earning rate</t>
  </si>
  <si>
    <t>Total Interest Revenue</t>
  </si>
  <si>
    <t>÷ Total Revenue</t>
  </si>
  <si>
    <t>= Adjustment factor for attribution to interest income</t>
  </si>
  <si>
    <t>= Annualized cost of administration</t>
  </si>
  <si>
    <t>Average Equity Capital</t>
  </si>
  <si>
    <t>= Total cost of Equity Capital</t>
  </si>
  <si>
    <t>÷ Expected rate of return</t>
  </si>
  <si>
    <t>+ Average Equity Capital</t>
  </si>
  <si>
    <t>= Average total Funds (including equity funds)</t>
  </si>
  <si>
    <t>= Cost of Equity Capital</t>
  </si>
  <si>
    <t>÷ Average of Deposits, Borrowings and other interest-bearing liabilities</t>
  </si>
  <si>
    <t>April</t>
  </si>
  <si>
    <t>Regular</t>
  </si>
  <si>
    <t>Adjusted</t>
  </si>
  <si>
    <t>4. Computation details</t>
  </si>
  <si>
    <t>December</t>
  </si>
  <si>
    <t>May</t>
  </si>
  <si>
    <t>February</t>
  </si>
  <si>
    <t>June</t>
  </si>
  <si>
    <t>January</t>
  </si>
  <si>
    <t>March</t>
  </si>
  <si>
    <t>July</t>
  </si>
  <si>
    <t>August</t>
  </si>
  <si>
    <t>September</t>
  </si>
  <si>
    <t>October</t>
  </si>
  <si>
    <t>November</t>
  </si>
  <si>
    <t>÷ Average total Funds (including equity funds)</t>
  </si>
  <si>
    <t>Average interest-bearing Investible Funds</t>
  </si>
  <si>
    <t>÷ Average interest-bearing Investible Funds</t>
  </si>
  <si>
    <t>= Periodic operating expense to average total funds ratio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</si>
</sst>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_(* #,##0.00_);_(* \(#,##0.00\);_(* &quot;-&quot;??_);_(@_)"/>
    <numFmt numFmtId="165" formatCode="_([$€-2]* #,##0.00_);_([$€-2]* \(#,##0.00\);_([$€-2]* &quot;-&quot;??_)"/>
    <numFmt numFmtId="166" formatCode="_(* #,##0_);_(* \(#,##0\);_(* &quot;-&quot;??_);_(@_)"/>
    <numFmt numFmtId="167" formatCode="[$-F800]dddd\,\ mmmm\ dd\,\ yyyy"/>
  </numFmts>
  <fonts count="1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24"/>
      <color indexed="13"/>
      <name val="SWISS"/>
    </font>
    <font>
      <b/>
      <sz val="14"/>
      <name val="SWISS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sz val="10"/>
      <color rgb="FF000000"/>
      <name val="Bookman Old Style"/>
      <family val="1"/>
    </font>
    <font>
      <sz val="10"/>
      <color rgb="FF33333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12"/>
      </patternFill>
    </fill>
    <fill>
      <patternFill patternType="solid">
        <fgColor indexed="13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5" fillId="0" borderId="1"/>
    <xf numFmtId="0" fontId="5" fillId="0" borderId="1"/>
    <xf numFmtId="0" fontId="6" fillId="2" borderId="0"/>
    <xf numFmtId="165" fontId="2" fillId="0" borderId="0" applyFont="0" applyFill="0" applyBorder="0" applyAlignment="0" applyProtection="0"/>
    <xf numFmtId="0" fontId="7" fillId="0" borderId="2"/>
    <xf numFmtId="0" fontId="7" fillId="0" borderId="1"/>
    <xf numFmtId="0" fontId="7" fillId="3" borderId="1"/>
    <xf numFmtId="0" fontId="8" fillId="0" borderId="0"/>
    <xf numFmtId="0" fontId="2" fillId="0" borderId="0"/>
    <xf numFmtId="0" fontId="8" fillId="0" borderId="0"/>
    <xf numFmtId="0" fontId="9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</cellStyleXfs>
  <cellXfs count="113">
    <xf numFmtId="0" fontId="0" fillId="0" borderId="0" xfId="0"/>
    <xf numFmtId="0" fontId="12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2" fillId="5" borderId="3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vertical="center"/>
    </xf>
    <xf numFmtId="0" fontId="13" fillId="4" borderId="3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vertical="center"/>
    </xf>
    <xf numFmtId="10" fontId="13" fillId="6" borderId="3" xfId="36" applyNumberFormat="1" applyFont="1" applyFill="1" applyBorder="1" applyAlignment="1" applyProtection="1">
      <alignment horizontal="center" vertical="center"/>
    </xf>
    <xf numFmtId="10" fontId="13" fillId="0" borderId="3" xfId="36" applyNumberFormat="1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right" vertical="center"/>
    </xf>
    <xf numFmtId="0" fontId="13" fillId="0" borderId="3" xfId="0" applyFont="1" applyFill="1" applyBorder="1" applyAlignment="1" applyProtection="1">
      <alignment horizontal="right" vertical="center"/>
    </xf>
    <xf numFmtId="10" fontId="13" fillId="0" borderId="3" xfId="36" applyNumberFormat="1" applyFont="1" applyFill="1" applyBorder="1" applyAlignment="1" applyProtection="1">
      <alignment horizontal="right" vertical="center"/>
    </xf>
    <xf numFmtId="10" fontId="13" fillId="6" borderId="3" xfId="36" applyNumberFormat="1" applyFont="1" applyFill="1" applyBorder="1" applyAlignment="1" applyProtection="1">
      <alignment horizontal="right" vertical="center"/>
    </xf>
    <xf numFmtId="0" fontId="13" fillId="4" borderId="3" xfId="0" applyFont="1" applyFill="1" applyBorder="1" applyAlignment="1" applyProtection="1">
      <alignment vertical="center"/>
    </xf>
    <xf numFmtId="10" fontId="13" fillId="4" borderId="3" xfId="36" applyNumberFormat="1" applyFont="1" applyFill="1" applyBorder="1" applyAlignment="1" applyProtection="1">
      <alignment horizontal="center" vertical="center"/>
    </xf>
    <xf numFmtId="10" fontId="13" fillId="4" borderId="3" xfId="0" applyNumberFormat="1" applyFont="1" applyFill="1" applyBorder="1" applyAlignment="1" applyProtection="1">
      <alignment horizontal="center" vertical="center"/>
    </xf>
    <xf numFmtId="10" fontId="13" fillId="4" borderId="17" xfId="0" applyNumberFormat="1" applyFont="1" applyFill="1" applyBorder="1" applyAlignment="1" applyProtection="1">
      <alignment horizontal="center" vertical="center"/>
    </xf>
    <xf numFmtId="0" fontId="12" fillId="4" borderId="3" xfId="0" applyFont="1" applyFill="1" applyBorder="1" applyAlignment="1" applyProtection="1">
      <alignment vertical="center"/>
    </xf>
    <xf numFmtId="10" fontId="12" fillId="4" borderId="3" xfId="36" applyNumberFormat="1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2" fillId="4" borderId="0" xfId="0" applyFont="1" applyFill="1" applyBorder="1" applyAlignment="1" applyProtection="1">
      <alignment vertical="center"/>
    </xf>
    <xf numFmtId="10" fontId="12" fillId="4" borderId="0" xfId="36" applyNumberFormat="1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left" vertical="center"/>
    </xf>
    <xf numFmtId="0" fontId="12" fillId="4" borderId="0" xfId="0" quotePrefix="1" applyFont="1" applyFill="1" applyAlignment="1" applyProtection="1">
      <alignment vertical="center"/>
    </xf>
    <xf numFmtId="0" fontId="15" fillId="0" borderId="0" xfId="0" applyFont="1" applyProtection="1"/>
    <xf numFmtId="0" fontId="12" fillId="5" borderId="3" xfId="0" applyFont="1" applyFill="1" applyBorder="1" applyAlignment="1" applyProtection="1">
      <alignment horizontal="center" vertical="center" wrapText="1"/>
    </xf>
    <xf numFmtId="166" fontId="13" fillId="5" borderId="3" xfId="1" applyNumberFormat="1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vertical="center"/>
    </xf>
    <xf numFmtId="0" fontId="12" fillId="5" borderId="12" xfId="0" applyFont="1" applyFill="1" applyBorder="1" applyAlignment="1" applyProtection="1">
      <alignment vertical="center"/>
    </xf>
    <xf numFmtId="0" fontId="12" fillId="5" borderId="7" xfId="0" applyFont="1" applyFill="1" applyBorder="1" applyAlignment="1" applyProtection="1">
      <alignment vertical="center"/>
    </xf>
    <xf numFmtId="0" fontId="13" fillId="4" borderId="17" xfId="0" applyFont="1" applyFill="1" applyBorder="1" applyAlignment="1" applyProtection="1">
      <alignment horizontal="center" vertical="center"/>
    </xf>
    <xf numFmtId="0" fontId="13" fillId="4" borderId="14" xfId="0" applyFont="1" applyFill="1" applyBorder="1" applyAlignment="1" applyProtection="1">
      <alignment vertical="center"/>
    </xf>
    <xf numFmtId="0" fontId="13" fillId="4" borderId="12" xfId="0" applyFont="1" applyFill="1" applyBorder="1" applyAlignment="1" applyProtection="1">
      <alignment vertical="center"/>
    </xf>
    <xf numFmtId="0" fontId="13" fillId="4" borderId="8" xfId="0" applyFont="1" applyFill="1" applyBorder="1" applyAlignment="1" applyProtection="1">
      <alignment vertical="center"/>
    </xf>
    <xf numFmtId="0" fontId="13" fillId="4" borderId="17" xfId="0" applyFont="1" applyFill="1" applyBorder="1" applyAlignment="1" applyProtection="1">
      <alignment vertical="center"/>
    </xf>
    <xf numFmtId="0" fontId="13" fillId="4" borderId="6" xfId="0" applyFont="1" applyFill="1" applyBorder="1" applyAlignment="1" applyProtection="1">
      <alignment vertical="center"/>
    </xf>
    <xf numFmtId="0" fontId="13" fillId="4" borderId="7" xfId="0" applyFont="1" applyFill="1" applyBorder="1" applyAlignment="1" applyProtection="1">
      <alignment vertical="center"/>
    </xf>
    <xf numFmtId="0" fontId="13" fillId="4" borderId="11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13" fillId="4" borderId="15" xfId="0" applyFont="1" applyFill="1" applyBorder="1" applyAlignment="1" applyProtection="1">
      <alignment vertical="center"/>
    </xf>
    <xf numFmtId="0" fontId="13" fillId="4" borderId="9" xfId="0" applyFont="1" applyFill="1" applyBorder="1" applyAlignment="1" applyProtection="1">
      <alignment vertical="center"/>
    </xf>
    <xf numFmtId="0" fontId="13" fillId="4" borderId="10" xfId="0" applyFont="1" applyFill="1" applyBorder="1" applyAlignment="1" applyProtection="1">
      <alignment vertical="center"/>
    </xf>
    <xf numFmtId="0" fontId="13" fillId="4" borderId="11" xfId="0" applyFont="1" applyFill="1" applyBorder="1" applyAlignment="1" applyProtection="1">
      <alignment horizontal="right" vertical="center"/>
    </xf>
    <xf numFmtId="0" fontId="13" fillId="0" borderId="15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vertical="center"/>
    </xf>
    <xf numFmtId="166" fontId="13" fillId="4" borderId="7" xfId="0" applyNumberFormat="1" applyFont="1" applyFill="1" applyBorder="1" applyAlignment="1" applyProtection="1">
      <alignment vertical="center"/>
    </xf>
    <xf numFmtId="166" fontId="13" fillId="4" borderId="13" xfId="0" applyNumberFormat="1" applyFont="1" applyFill="1" applyBorder="1" applyAlignment="1" applyProtection="1">
      <alignment vertical="center"/>
    </xf>
    <xf numFmtId="0" fontId="10" fillId="4" borderId="21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10" fillId="4" borderId="22" xfId="0" applyFont="1" applyFill="1" applyBorder="1" applyAlignment="1" applyProtection="1">
      <alignment vertical="center"/>
    </xf>
    <xf numFmtId="166" fontId="10" fillId="4" borderId="22" xfId="0" applyNumberFormat="1" applyFont="1" applyFill="1" applyBorder="1" applyProtection="1"/>
    <xf numFmtId="0" fontId="10" fillId="4" borderId="21" xfId="0" quotePrefix="1" applyFont="1" applyFill="1" applyBorder="1" applyAlignment="1" applyProtection="1">
      <alignment vertical="center"/>
    </xf>
    <xf numFmtId="0" fontId="11" fillId="4" borderId="0" xfId="0" quotePrefix="1" applyFont="1" applyFill="1" applyBorder="1" applyAlignment="1" applyProtection="1">
      <alignment vertical="center"/>
    </xf>
    <xf numFmtId="10" fontId="10" fillId="4" borderId="22" xfId="36" applyNumberFormat="1" applyFont="1" applyFill="1" applyBorder="1" applyAlignment="1" applyProtection="1">
      <alignment vertical="center"/>
    </xf>
    <xf numFmtId="0" fontId="10" fillId="4" borderId="0" xfId="0" quotePrefix="1" applyFont="1" applyFill="1" applyBorder="1" applyAlignment="1" applyProtection="1">
      <alignment vertical="center"/>
    </xf>
    <xf numFmtId="0" fontId="10" fillId="4" borderId="23" xfId="0" quotePrefix="1" applyFont="1" applyFill="1" applyBorder="1" applyAlignment="1" applyProtection="1">
      <alignment vertical="center"/>
    </xf>
    <xf numFmtId="0" fontId="11" fillId="4" borderId="24" xfId="0" quotePrefix="1" applyFont="1" applyFill="1" applyBorder="1" applyAlignment="1" applyProtection="1">
      <alignment vertical="center"/>
    </xf>
    <xf numFmtId="0" fontId="10" fillId="4" borderId="24" xfId="0" applyFont="1" applyFill="1" applyBorder="1" applyAlignment="1" applyProtection="1">
      <alignment vertical="center"/>
    </xf>
    <xf numFmtId="0" fontId="13" fillId="4" borderId="21" xfId="0" applyFont="1" applyFill="1" applyBorder="1" applyAlignment="1" applyProtection="1">
      <alignment vertical="center"/>
    </xf>
    <xf numFmtId="10" fontId="10" fillId="4" borderId="22" xfId="0" applyNumberFormat="1" applyFont="1" applyFill="1" applyBorder="1" applyAlignment="1" applyProtection="1">
      <alignment vertical="center"/>
    </xf>
    <xf numFmtId="164" fontId="10" fillId="4" borderId="22" xfId="0" applyNumberFormat="1" applyFont="1" applyFill="1" applyBorder="1" applyAlignment="1" applyProtection="1">
      <alignment vertical="center"/>
    </xf>
    <xf numFmtId="166" fontId="10" fillId="4" borderId="0" xfId="0" applyNumberFormat="1" applyFont="1" applyFill="1" applyAlignment="1" applyProtection="1">
      <alignment vertical="center"/>
    </xf>
    <xf numFmtId="0" fontId="10" fillId="4" borderId="23" xfId="0" applyFont="1" applyFill="1" applyBorder="1" applyAlignment="1" applyProtection="1">
      <alignment vertical="center"/>
    </xf>
    <xf numFmtId="0" fontId="10" fillId="4" borderId="0" xfId="0" applyFont="1" applyFill="1" applyBorder="1" applyProtection="1"/>
    <xf numFmtId="0" fontId="10" fillId="4" borderId="22" xfId="0" applyFont="1" applyFill="1" applyBorder="1" applyProtection="1"/>
    <xf numFmtId="0" fontId="14" fillId="0" borderId="21" xfId="0" applyFont="1" applyBorder="1" applyProtection="1"/>
    <xf numFmtId="0" fontId="11" fillId="4" borderId="0" xfId="0" quotePrefix="1" applyFont="1" applyFill="1" applyBorder="1" applyProtection="1"/>
    <xf numFmtId="0" fontId="14" fillId="0" borderId="21" xfId="0" quotePrefix="1" applyFont="1" applyBorder="1" applyProtection="1"/>
    <xf numFmtId="0" fontId="14" fillId="0" borderId="0" xfId="0" applyFont="1" applyBorder="1" applyProtection="1"/>
    <xf numFmtId="10" fontId="10" fillId="4" borderId="22" xfId="0" applyNumberFormat="1" applyFont="1" applyFill="1" applyBorder="1" applyProtection="1"/>
    <xf numFmtId="0" fontId="14" fillId="0" borderId="23" xfId="0" applyFont="1" applyBorder="1" applyProtection="1"/>
    <xf numFmtId="0" fontId="11" fillId="4" borderId="24" xfId="0" quotePrefix="1" applyFont="1" applyFill="1" applyBorder="1" applyProtection="1"/>
    <xf numFmtId="0" fontId="10" fillId="4" borderId="24" xfId="0" applyFont="1" applyFill="1" applyBorder="1" applyProtection="1"/>
    <xf numFmtId="0" fontId="13" fillId="0" borderId="17" xfId="0" applyFont="1" applyFill="1" applyBorder="1" applyAlignment="1" applyProtection="1">
      <alignment horizontal="left" vertical="center"/>
    </xf>
    <xf numFmtId="9" fontId="13" fillId="0" borderId="7" xfId="0" applyNumberFormat="1" applyFont="1" applyFill="1" applyBorder="1" applyAlignment="1" applyProtection="1">
      <alignment horizontal="left" vertical="center"/>
    </xf>
    <xf numFmtId="10" fontId="10" fillId="6" borderId="25" xfId="36" applyNumberFormat="1" applyFont="1" applyFill="1" applyBorder="1" applyAlignment="1" applyProtection="1">
      <alignment vertical="center"/>
    </xf>
    <xf numFmtId="10" fontId="10" fillId="6" borderId="25" xfId="36" applyNumberFormat="1" applyFont="1" applyFill="1" applyBorder="1" applyProtection="1"/>
    <xf numFmtId="14" fontId="10" fillId="4" borderId="0" xfId="0" applyNumberFormat="1" applyFont="1" applyFill="1" applyAlignment="1" applyProtection="1">
      <alignment vertical="center"/>
    </xf>
    <xf numFmtId="43" fontId="9" fillId="4" borderId="0" xfId="0" applyNumberFormat="1" applyFont="1" applyFill="1" applyAlignment="1" applyProtection="1">
      <alignment vertical="center"/>
    </xf>
    <xf numFmtId="0" fontId="10" fillId="4" borderId="0" xfId="0" applyFont="1" applyFill="1" applyAlignment="1" applyProtection="1">
      <alignment horizontal="center" vertical="center"/>
    </xf>
    <xf numFmtId="10" fontId="10" fillId="4" borderId="0" xfId="36" applyNumberFormat="1" applyFont="1" applyFill="1" applyAlignment="1" applyProtection="1">
      <alignment vertical="center"/>
    </xf>
    <xf numFmtId="0" fontId="10" fillId="4" borderId="0" xfId="0" applyFont="1" applyFill="1" applyProtection="1"/>
    <xf numFmtId="0" fontId="12" fillId="4" borderId="26" xfId="0" quotePrefix="1" applyFont="1" applyFill="1" applyBorder="1" applyAlignment="1" applyProtection="1">
      <alignment vertical="center"/>
    </xf>
    <xf numFmtId="0" fontId="12" fillId="4" borderId="26" xfId="0" applyFont="1" applyFill="1" applyBorder="1" applyAlignment="1" applyProtection="1">
      <alignment horizontal="center" vertical="center"/>
    </xf>
    <xf numFmtId="0" fontId="12" fillId="4" borderId="26" xfId="0" quotePrefix="1" applyFont="1" applyFill="1" applyBorder="1" applyAlignment="1" applyProtection="1">
      <alignment horizontal="left" vertical="center"/>
    </xf>
    <xf numFmtId="167" fontId="12" fillId="7" borderId="26" xfId="0" applyNumberFormat="1" applyFont="1" applyFill="1" applyBorder="1" applyAlignment="1" applyProtection="1">
      <alignment horizontal="right" vertical="center"/>
      <protection locked="0"/>
    </xf>
    <xf numFmtId="0" fontId="12" fillId="7" borderId="26" xfId="0" quotePrefix="1" applyFont="1" applyFill="1" applyBorder="1" applyAlignment="1" applyProtection="1">
      <alignment horizontal="center" vertical="center"/>
      <protection locked="0"/>
    </xf>
    <xf numFmtId="166" fontId="13" fillId="7" borderId="3" xfId="1" applyNumberFormat="1" applyFont="1" applyFill="1" applyBorder="1" applyAlignment="1" applyProtection="1">
      <alignment vertical="center"/>
      <protection locked="0"/>
    </xf>
    <xf numFmtId="166" fontId="13" fillId="7" borderId="7" xfId="1" applyNumberFormat="1" applyFont="1" applyFill="1" applyBorder="1" applyAlignment="1" applyProtection="1">
      <alignment vertical="center"/>
      <protection locked="0"/>
    </xf>
    <xf numFmtId="166" fontId="13" fillId="7" borderId="7" xfId="0" applyNumberFormat="1" applyFont="1" applyFill="1" applyBorder="1" applyAlignment="1" applyProtection="1">
      <alignment vertical="center"/>
      <protection locked="0"/>
    </xf>
    <xf numFmtId="166" fontId="13" fillId="7" borderId="16" xfId="1" applyNumberFormat="1" applyFont="1" applyFill="1" applyBorder="1" applyAlignment="1" applyProtection="1">
      <alignment vertical="center"/>
      <protection locked="0"/>
    </xf>
    <xf numFmtId="166" fontId="13" fillId="7" borderId="4" xfId="1" applyNumberFormat="1" applyFont="1" applyFill="1" applyBorder="1" applyAlignment="1" applyProtection="1">
      <alignment vertical="center"/>
      <protection locked="0"/>
    </xf>
    <xf numFmtId="166" fontId="13" fillId="7" borderId="5" xfId="1" applyNumberFormat="1" applyFont="1" applyFill="1" applyBorder="1" applyAlignment="1" applyProtection="1">
      <alignment vertical="center"/>
      <protection locked="0"/>
    </xf>
    <xf numFmtId="166" fontId="13" fillId="7" borderId="3" xfId="0" applyNumberFormat="1" applyFont="1" applyFill="1" applyBorder="1" applyAlignment="1" applyProtection="1">
      <alignment vertical="center"/>
      <protection locked="0"/>
    </xf>
    <xf numFmtId="0" fontId="12" fillId="4" borderId="26" xfId="0" applyFont="1" applyFill="1" applyBorder="1" applyAlignment="1" applyProtection="1">
      <alignment horizontal="right" vertical="center"/>
    </xf>
    <xf numFmtId="0" fontId="12" fillId="4" borderId="0" xfId="0" applyFont="1" applyFill="1" applyAlignment="1" applyProtection="1">
      <alignment horizontal="center" vertical="center"/>
    </xf>
    <xf numFmtId="0" fontId="12" fillId="0" borderId="18" xfId="0" applyFont="1" applyFill="1" applyBorder="1" applyAlignment="1" applyProtection="1">
      <alignment horizontal="center" vertical="center"/>
    </xf>
    <xf numFmtId="0" fontId="12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 vertical="center"/>
    </xf>
    <xf numFmtId="0" fontId="12" fillId="4" borderId="18" xfId="0" applyFont="1" applyFill="1" applyBorder="1" applyAlignment="1" applyProtection="1">
      <alignment horizontal="center" vertical="center"/>
    </xf>
    <xf numFmtId="0" fontId="12" fillId="4" borderId="19" xfId="0" applyFont="1" applyFill="1" applyBorder="1" applyAlignment="1" applyProtection="1">
      <alignment horizontal="center" vertical="center"/>
    </xf>
    <xf numFmtId="0" fontId="12" fillId="4" borderId="20" xfId="0" applyFont="1" applyFill="1" applyBorder="1" applyAlignment="1" applyProtection="1">
      <alignment horizontal="center" vertical="center"/>
    </xf>
    <xf numFmtId="0" fontId="13" fillId="4" borderId="17" xfId="0" applyFont="1" applyFill="1" applyBorder="1" applyAlignment="1" applyProtection="1">
      <alignment horizontal="left" vertical="center"/>
    </xf>
    <xf numFmtId="0" fontId="13" fillId="4" borderId="7" xfId="0" applyFont="1" applyFill="1" applyBorder="1" applyAlignment="1" applyProtection="1">
      <alignment horizontal="left" vertical="center"/>
    </xf>
    <xf numFmtId="0" fontId="13" fillId="4" borderId="14" xfId="0" applyFont="1" applyFill="1" applyBorder="1" applyAlignment="1" applyProtection="1">
      <alignment horizontal="left" vertical="center"/>
    </xf>
    <xf numFmtId="0" fontId="13" fillId="4" borderId="13" xfId="0" applyFont="1" applyFill="1" applyBorder="1" applyAlignment="1" applyProtection="1">
      <alignment horizontal="left" vertical="center"/>
    </xf>
    <xf numFmtId="0" fontId="13" fillId="4" borderId="15" xfId="0" applyFont="1" applyFill="1" applyBorder="1" applyAlignment="1" applyProtection="1">
      <alignment horizontal="left" vertical="center"/>
    </xf>
    <xf numFmtId="0" fontId="13" fillId="4" borderId="10" xfId="0" applyFont="1" applyFill="1" applyBorder="1" applyAlignment="1" applyProtection="1">
      <alignment horizontal="left" vertical="center"/>
    </xf>
    <xf numFmtId="0" fontId="12" fillId="4" borderId="0" xfId="0" quotePrefix="1" applyFont="1" applyFill="1" applyAlignment="1" applyProtection="1">
      <alignment horizontal="center" vertical="center"/>
    </xf>
    <xf numFmtId="0" fontId="12" fillId="7" borderId="0" xfId="0" quotePrefix="1" applyFont="1" applyFill="1" applyAlignment="1" applyProtection="1">
      <alignment horizontal="center" vertical="center"/>
      <protection locked="0"/>
    </xf>
    <xf numFmtId="0" fontId="12" fillId="5" borderId="17" xfId="0" applyFont="1" applyFill="1" applyBorder="1" applyAlignment="1" applyProtection="1">
      <alignment horizontal="center" vertical="center"/>
    </xf>
    <xf numFmtId="0" fontId="12" fillId="5" borderId="7" xfId="0" applyFont="1" applyFill="1" applyBorder="1" applyAlignment="1" applyProtection="1">
      <alignment horizontal="center" vertical="center"/>
    </xf>
  </cellXfs>
  <cellStyles count="37">
    <cellStyle name="Comma" xfId="1" builtinId="3"/>
    <cellStyle name="Comma 2" xfId="2"/>
    <cellStyle name="Comma 2 2" xfId="3"/>
    <cellStyle name="Comma 2 3" xfId="4"/>
    <cellStyle name="Comma 3" xfId="5"/>
    <cellStyle name="Comma 3 2" xfId="6"/>
    <cellStyle name="Comma 3 3" xfId="7"/>
    <cellStyle name="Comma 3 4" xfId="8"/>
    <cellStyle name="Comma 4" xfId="9"/>
    <cellStyle name="Comma 5" xfId="10"/>
    <cellStyle name="Comma 6" xfId="11"/>
    <cellStyle name="Define your own named style" xfId="12"/>
    <cellStyle name="Draw lines around data in range" xfId="13"/>
    <cellStyle name="Draw shadow and lines within range" xfId="14"/>
    <cellStyle name="Enlarge title text, yellow on blue" xfId="15"/>
    <cellStyle name="Euro" xfId="16"/>
    <cellStyle name="Format a column of totals" xfId="17"/>
    <cellStyle name="Format a row of totals" xfId="18"/>
    <cellStyle name="Format text as bold, black on yellow" xfId="19"/>
    <cellStyle name="Normal" xfId="0" builtinId="0"/>
    <cellStyle name="Normal 10" xfId="20"/>
    <cellStyle name="Normal 2" xfId="21"/>
    <cellStyle name="Normal 2 2" xfId="22"/>
    <cellStyle name="Normal 2 3" xfId="23"/>
    <cellStyle name="Normal 3" xfId="24"/>
    <cellStyle name="Normal 3 2" xfId="25"/>
    <cellStyle name="Normal 4" xfId="26"/>
    <cellStyle name="Normal 4 2" xfId="27"/>
    <cellStyle name="Normal 5" xfId="28"/>
    <cellStyle name="Normal 6" xfId="29"/>
    <cellStyle name="Normal 7" xfId="30"/>
    <cellStyle name="Normal 8" xfId="31"/>
    <cellStyle name="Normal 9" xfId="32"/>
    <cellStyle name="Percent" xfId="36" builtinId="5"/>
    <cellStyle name="Percent 2" xfId="33"/>
    <cellStyle name="Percent 2 2" xfId="34"/>
    <cellStyle name="Reset range style to defaults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9"/>
  <sheetViews>
    <sheetView tabSelected="1" view="pageBreakPreview" zoomScaleSheetLayoutView="100" workbookViewId="0">
      <selection activeCell="D3" sqref="D3"/>
    </sheetView>
  </sheetViews>
  <sheetFormatPr defaultRowHeight="14.25"/>
  <cols>
    <col min="1" max="1" width="10.140625" style="82" customWidth="1"/>
    <col min="2" max="2" width="21.5703125" style="82" customWidth="1"/>
    <col min="3" max="3" width="20" style="82" customWidth="1"/>
    <col min="4" max="4" width="18.140625" style="82" customWidth="1"/>
    <col min="5" max="5" width="21" style="82" bestFit="1" customWidth="1"/>
    <col min="6" max="6" width="17.85546875" style="82" customWidth="1"/>
    <col min="7" max="7" width="16.85546875" style="82" customWidth="1"/>
    <col min="8" max="8" width="9.42578125" style="82" bestFit="1" customWidth="1"/>
    <col min="9" max="9" width="11.85546875" style="82" hidden="1" customWidth="1"/>
    <col min="10" max="16384" width="9.140625" style="82"/>
  </cols>
  <sheetData>
    <row r="1" spans="1:9" s="3" customFormat="1">
      <c r="A1" s="110" t="s">
        <v>11</v>
      </c>
      <c r="B1" s="110"/>
      <c r="C1" s="110"/>
      <c r="D1" s="110"/>
      <c r="E1" s="110"/>
      <c r="F1" s="110"/>
      <c r="G1" s="24"/>
      <c r="I1" s="3" t="s">
        <v>78</v>
      </c>
    </row>
    <row r="2" spans="1:9" s="3" customFormat="1">
      <c r="A2" s="96" t="s">
        <v>1</v>
      </c>
      <c r="B2" s="96"/>
      <c r="C2" s="96"/>
      <c r="D2" s="96"/>
      <c r="E2" s="96"/>
      <c r="F2" s="96"/>
      <c r="G2" s="1"/>
      <c r="I2" s="3" t="s">
        <v>76</v>
      </c>
    </row>
    <row r="3" spans="1:9" s="3" customFormat="1" ht="15" thickBot="1">
      <c r="A3" s="24"/>
      <c r="B3" s="24"/>
      <c r="C3" s="86" t="s">
        <v>77</v>
      </c>
      <c r="D3" s="87">
        <v>2013</v>
      </c>
      <c r="I3" s="78" t="s">
        <v>79</v>
      </c>
    </row>
    <row r="4" spans="1:9" s="3" customFormat="1" ht="15.75" thickTop="1">
      <c r="A4" s="1" t="s">
        <v>2</v>
      </c>
      <c r="B4" s="2"/>
      <c r="C4" s="2"/>
      <c r="D4" s="2"/>
      <c r="E4" s="2"/>
      <c r="F4" s="2"/>
      <c r="G4" s="2"/>
      <c r="I4" s="3" t="s">
        <v>70</v>
      </c>
    </row>
    <row r="5" spans="1:9" s="5" customFormat="1" ht="15">
      <c r="A5" s="4" t="s">
        <v>3</v>
      </c>
      <c r="B5" s="4" t="s">
        <v>4</v>
      </c>
      <c r="C5" s="4" t="s">
        <v>71</v>
      </c>
      <c r="D5" s="4" t="s">
        <v>72</v>
      </c>
      <c r="E5" s="111" t="s">
        <v>5</v>
      </c>
      <c r="F5" s="112"/>
      <c r="G5" s="2"/>
      <c r="I5" s="5" t="s">
        <v>75</v>
      </c>
    </row>
    <row r="6" spans="1:9" s="5" customFormat="1" ht="15">
      <c r="A6" s="6">
        <v>1</v>
      </c>
      <c r="B6" s="7" t="s">
        <v>35</v>
      </c>
      <c r="C6" s="8">
        <f>IF(SUM(B51:E51)=0,0,G61/G79*G80/SUM(B51:E51))</f>
        <v>0</v>
      </c>
      <c r="D6" s="9">
        <f>IF(SUM(B51:E51)=0,0,G61/G79*G80/SUM(B51:E51))</f>
        <v>0</v>
      </c>
      <c r="E6" s="103" t="s">
        <v>32</v>
      </c>
      <c r="F6" s="104"/>
      <c r="G6" s="2"/>
      <c r="I6" s="5" t="s">
        <v>77</v>
      </c>
    </row>
    <row r="7" spans="1:9" s="5" customFormat="1" ht="15">
      <c r="A7" s="10">
        <v>1.1000000000000001</v>
      </c>
      <c r="B7" s="11" t="s">
        <v>36</v>
      </c>
      <c r="C7" s="12">
        <f>IF(SUM(B51,C51,E51)=0,0,(G61-G64)/G79*G80/SUM(B51,C51,E51))</f>
        <v>0</v>
      </c>
      <c r="D7" s="13">
        <f>IF(SUM(B51,C51,E51)=0,0,(G61-G64)/G79*G80/SUM(B51,C51,E51))</f>
        <v>0</v>
      </c>
      <c r="E7" s="103"/>
      <c r="F7" s="104"/>
      <c r="G7" s="2"/>
      <c r="I7" s="5" t="s">
        <v>80</v>
      </c>
    </row>
    <row r="8" spans="1:9" s="5" customFormat="1" ht="15">
      <c r="A8" s="10">
        <v>1.2</v>
      </c>
      <c r="B8" s="11" t="s">
        <v>37</v>
      </c>
      <c r="C8" s="12">
        <f>IF(D51=0,0,G64/G79*G80/D51)</f>
        <v>0</v>
      </c>
      <c r="D8" s="12">
        <f>IF(D51=0,0,G64/G79*G80/D51)</f>
        <v>0</v>
      </c>
      <c r="E8" s="103" t="s">
        <v>28</v>
      </c>
      <c r="F8" s="104"/>
      <c r="G8" s="2"/>
      <c r="I8" s="5" t="s">
        <v>81</v>
      </c>
    </row>
    <row r="9" spans="1:9" s="5" customFormat="1" ht="15">
      <c r="A9" s="6">
        <v>2</v>
      </c>
      <c r="B9" s="14" t="s">
        <v>15</v>
      </c>
      <c r="C9" s="15">
        <f>IF(G57=0,0,((G55*C6)-(G55-G56)*G59/(G51-G56)*G80/G79)/G57)</f>
        <v>0</v>
      </c>
      <c r="D9" s="15">
        <f>IF(G57=0,0,((G55*C6)-(G55-G56)*G59/(G51-G56)*G80/G79)/G57)</f>
        <v>0</v>
      </c>
      <c r="E9" s="103"/>
      <c r="F9" s="104"/>
      <c r="G9" s="2"/>
      <c r="I9" s="5" t="s">
        <v>82</v>
      </c>
    </row>
    <row r="10" spans="1:9" s="5" customFormat="1" ht="15">
      <c r="A10" s="6">
        <v>3</v>
      </c>
      <c r="B10" s="14" t="s">
        <v>16</v>
      </c>
      <c r="C10" s="9">
        <f>IF(OR(G57=0,G60=0),0,G66/(G57+F51)*G58/G60*365/G79)</f>
        <v>0</v>
      </c>
      <c r="D10" s="9">
        <f>IF(OR(G57=0,G60=0),0,G66/(G57+F51)*G58/G60*365/G79)</f>
        <v>0</v>
      </c>
      <c r="E10" s="105"/>
      <c r="F10" s="106"/>
      <c r="G10" s="2"/>
      <c r="I10" s="5" t="s">
        <v>83</v>
      </c>
    </row>
    <row r="11" spans="1:9" s="5" customFormat="1" ht="15">
      <c r="A11" s="6">
        <v>4</v>
      </c>
      <c r="B11" s="14" t="s">
        <v>17</v>
      </c>
      <c r="C11" s="16">
        <f>IF(OR(G60=0,(G57+F51)=0),0,F51*F11/(G57+F51)*G58/G60)</f>
        <v>0</v>
      </c>
      <c r="D11" s="17">
        <f>IF(OR(G60=0,(G57+F51)=0),0,F51*F11/(G57+F51)*G58/G60)</f>
        <v>0</v>
      </c>
      <c r="E11" s="74" t="s">
        <v>31</v>
      </c>
      <c r="F11" s="75">
        <v>0.1</v>
      </c>
      <c r="G11" s="2"/>
      <c r="I11" s="5" t="s">
        <v>84</v>
      </c>
    </row>
    <row r="12" spans="1:9" s="5" customFormat="1" ht="15">
      <c r="A12" s="6"/>
      <c r="B12" s="18" t="s">
        <v>6</v>
      </c>
      <c r="C12" s="19">
        <f>SUM(C6,C9:C11)</f>
        <v>0</v>
      </c>
      <c r="D12" s="19">
        <f>SUM(D7,D9:D11)</f>
        <v>0</v>
      </c>
      <c r="E12" s="107"/>
      <c r="F12" s="108"/>
      <c r="G12" s="2"/>
      <c r="I12" s="5" t="s">
        <v>74</v>
      </c>
    </row>
    <row r="13" spans="1:9" s="5" customFormat="1" ht="15">
      <c r="A13" s="20"/>
      <c r="B13" s="21"/>
      <c r="C13" s="22"/>
      <c r="D13" s="22"/>
      <c r="E13" s="23"/>
      <c r="F13" s="23"/>
      <c r="G13" s="2"/>
    </row>
    <row r="14" spans="1:9" s="5" customFormat="1" ht="12.75">
      <c r="A14" s="109" t="str">
        <f>A1</f>
        <v>---------- Finance Limited</v>
      </c>
      <c r="B14" s="109"/>
      <c r="C14" s="109"/>
      <c r="D14" s="109"/>
      <c r="E14" s="109"/>
      <c r="F14" s="109"/>
      <c r="G14" s="109"/>
    </row>
    <row r="15" spans="1:9" s="5" customFormat="1" ht="12.75">
      <c r="A15" s="96" t="str">
        <f>A2</f>
        <v>Details of Base Rate (Monthly)</v>
      </c>
      <c r="B15" s="96"/>
      <c r="C15" s="96"/>
      <c r="D15" s="96"/>
      <c r="E15" s="96"/>
      <c r="F15" s="96"/>
      <c r="G15" s="96"/>
    </row>
    <row r="16" spans="1:9" s="5" customFormat="1" ht="13.5" thickBot="1">
      <c r="A16" s="24"/>
      <c r="B16" s="24"/>
      <c r="C16" s="83"/>
      <c r="D16" s="84" t="str">
        <f>C3</f>
        <v>June</v>
      </c>
      <c r="E16" s="85">
        <f>D3</f>
        <v>2013</v>
      </c>
      <c r="F16" s="24"/>
      <c r="G16" s="25"/>
    </row>
    <row r="17" spans="1:7" s="3" customFormat="1" ht="15.75" thickTop="1">
      <c r="A17" s="1" t="s">
        <v>26</v>
      </c>
      <c r="B17" s="2"/>
      <c r="C17" s="2"/>
      <c r="D17" s="2"/>
      <c r="E17" s="2"/>
      <c r="F17" s="2"/>
      <c r="G17" s="2"/>
    </row>
    <row r="18" spans="1:7" s="5" customFormat="1" ht="38.25">
      <c r="A18" s="26" t="s">
        <v>7</v>
      </c>
      <c r="B18" s="26" t="s">
        <v>12</v>
      </c>
      <c r="C18" s="26" t="s">
        <v>13</v>
      </c>
      <c r="D18" s="26" t="s">
        <v>30</v>
      </c>
      <c r="E18" s="26" t="s">
        <v>33</v>
      </c>
      <c r="F18" s="26" t="s">
        <v>29</v>
      </c>
      <c r="G18" s="26" t="s">
        <v>14</v>
      </c>
    </row>
    <row r="19" spans="1:7" s="5" customFormat="1" ht="15">
      <c r="A19" s="6">
        <v>1</v>
      </c>
      <c r="B19" s="88"/>
      <c r="C19" s="88"/>
      <c r="D19" s="88"/>
      <c r="E19" s="88"/>
      <c r="F19" s="88"/>
      <c r="G19" s="88"/>
    </row>
    <row r="20" spans="1:7" s="5" customFormat="1" ht="15">
      <c r="A20" s="6">
        <f>+A19+1</f>
        <v>2</v>
      </c>
      <c r="B20" s="88"/>
      <c r="C20" s="88"/>
      <c r="D20" s="88"/>
      <c r="E20" s="88"/>
      <c r="F20" s="88"/>
      <c r="G20" s="88"/>
    </row>
    <row r="21" spans="1:7" s="5" customFormat="1" ht="15">
      <c r="A21" s="6">
        <f t="shared" ref="A21:A49" si="0">+A20+1</f>
        <v>3</v>
      </c>
      <c r="B21" s="88"/>
      <c r="C21" s="88"/>
      <c r="D21" s="88"/>
      <c r="E21" s="88"/>
      <c r="F21" s="88"/>
      <c r="G21" s="88"/>
    </row>
    <row r="22" spans="1:7" s="5" customFormat="1" ht="15">
      <c r="A22" s="6">
        <f t="shared" si="0"/>
        <v>4</v>
      </c>
      <c r="B22" s="88"/>
      <c r="C22" s="88"/>
      <c r="D22" s="88"/>
      <c r="E22" s="88"/>
      <c r="F22" s="88"/>
      <c r="G22" s="88"/>
    </row>
    <row r="23" spans="1:7" s="5" customFormat="1" ht="15">
      <c r="A23" s="6">
        <f t="shared" si="0"/>
        <v>5</v>
      </c>
      <c r="B23" s="88"/>
      <c r="C23" s="88"/>
      <c r="D23" s="88"/>
      <c r="E23" s="88"/>
      <c r="F23" s="88"/>
      <c r="G23" s="88"/>
    </row>
    <row r="24" spans="1:7" s="5" customFormat="1" ht="15">
      <c r="A24" s="6">
        <f t="shared" si="0"/>
        <v>6</v>
      </c>
      <c r="B24" s="88"/>
      <c r="C24" s="88"/>
      <c r="D24" s="88"/>
      <c r="E24" s="88"/>
      <c r="F24" s="88"/>
      <c r="G24" s="88"/>
    </row>
    <row r="25" spans="1:7" s="5" customFormat="1" ht="15">
      <c r="A25" s="6">
        <f t="shared" si="0"/>
        <v>7</v>
      </c>
      <c r="B25" s="88"/>
      <c r="C25" s="88"/>
      <c r="D25" s="88"/>
      <c r="E25" s="88"/>
      <c r="F25" s="88"/>
      <c r="G25" s="88"/>
    </row>
    <row r="26" spans="1:7" s="5" customFormat="1" ht="15">
      <c r="A26" s="6">
        <f t="shared" si="0"/>
        <v>8</v>
      </c>
      <c r="B26" s="88"/>
      <c r="C26" s="88"/>
      <c r="D26" s="88"/>
      <c r="E26" s="88"/>
      <c r="F26" s="88"/>
      <c r="G26" s="88"/>
    </row>
    <row r="27" spans="1:7" s="5" customFormat="1" ht="15">
      <c r="A27" s="6">
        <f t="shared" si="0"/>
        <v>9</v>
      </c>
      <c r="B27" s="88"/>
      <c r="C27" s="88"/>
      <c r="D27" s="88"/>
      <c r="E27" s="88"/>
      <c r="F27" s="88"/>
      <c r="G27" s="88"/>
    </row>
    <row r="28" spans="1:7" s="5" customFormat="1" ht="15">
      <c r="A28" s="6">
        <f t="shared" si="0"/>
        <v>10</v>
      </c>
      <c r="B28" s="88"/>
      <c r="C28" s="88"/>
      <c r="D28" s="88"/>
      <c r="E28" s="88"/>
      <c r="F28" s="88"/>
      <c r="G28" s="88"/>
    </row>
    <row r="29" spans="1:7" s="5" customFormat="1" ht="15">
      <c r="A29" s="6">
        <f t="shared" si="0"/>
        <v>11</v>
      </c>
      <c r="B29" s="88"/>
      <c r="C29" s="88"/>
      <c r="D29" s="88"/>
      <c r="E29" s="88"/>
      <c r="F29" s="88"/>
      <c r="G29" s="88"/>
    </row>
    <row r="30" spans="1:7" s="5" customFormat="1" ht="15">
      <c r="A30" s="6">
        <f t="shared" si="0"/>
        <v>12</v>
      </c>
      <c r="B30" s="88"/>
      <c r="C30" s="88"/>
      <c r="D30" s="88"/>
      <c r="E30" s="88"/>
      <c r="F30" s="88"/>
      <c r="G30" s="88"/>
    </row>
    <row r="31" spans="1:7" s="5" customFormat="1" ht="15">
      <c r="A31" s="6">
        <f t="shared" si="0"/>
        <v>13</v>
      </c>
      <c r="B31" s="88"/>
      <c r="C31" s="88"/>
      <c r="D31" s="88"/>
      <c r="E31" s="88"/>
      <c r="F31" s="88"/>
      <c r="G31" s="88"/>
    </row>
    <row r="32" spans="1:7" s="5" customFormat="1" ht="15">
      <c r="A32" s="6">
        <f t="shared" si="0"/>
        <v>14</v>
      </c>
      <c r="B32" s="88"/>
      <c r="C32" s="88"/>
      <c r="D32" s="88"/>
      <c r="E32" s="88"/>
      <c r="F32" s="88"/>
      <c r="G32" s="88"/>
    </row>
    <row r="33" spans="1:7" s="5" customFormat="1" ht="15">
      <c r="A33" s="6">
        <f t="shared" si="0"/>
        <v>15</v>
      </c>
      <c r="B33" s="88"/>
      <c r="C33" s="88"/>
      <c r="D33" s="88"/>
      <c r="E33" s="88"/>
      <c r="F33" s="88"/>
      <c r="G33" s="88"/>
    </row>
    <row r="34" spans="1:7" s="5" customFormat="1" ht="15">
      <c r="A34" s="6">
        <f t="shared" si="0"/>
        <v>16</v>
      </c>
      <c r="B34" s="88"/>
      <c r="C34" s="88"/>
      <c r="D34" s="88"/>
      <c r="E34" s="88"/>
      <c r="F34" s="88"/>
      <c r="G34" s="88"/>
    </row>
    <row r="35" spans="1:7" s="5" customFormat="1" ht="15">
      <c r="A35" s="6">
        <f t="shared" si="0"/>
        <v>17</v>
      </c>
      <c r="B35" s="88"/>
      <c r="C35" s="88"/>
      <c r="D35" s="88"/>
      <c r="E35" s="88"/>
      <c r="F35" s="88"/>
      <c r="G35" s="88"/>
    </row>
    <row r="36" spans="1:7" s="5" customFormat="1" ht="15">
      <c r="A36" s="6">
        <f t="shared" si="0"/>
        <v>18</v>
      </c>
      <c r="B36" s="88"/>
      <c r="C36" s="88"/>
      <c r="D36" s="88"/>
      <c r="E36" s="88"/>
      <c r="F36" s="88"/>
      <c r="G36" s="88"/>
    </row>
    <row r="37" spans="1:7" s="5" customFormat="1" ht="15">
      <c r="A37" s="6">
        <f t="shared" si="0"/>
        <v>19</v>
      </c>
      <c r="B37" s="88"/>
      <c r="C37" s="88"/>
      <c r="D37" s="88"/>
      <c r="E37" s="88"/>
      <c r="F37" s="88"/>
      <c r="G37" s="88"/>
    </row>
    <row r="38" spans="1:7" s="5" customFormat="1" ht="15">
      <c r="A38" s="6">
        <f t="shared" si="0"/>
        <v>20</v>
      </c>
      <c r="B38" s="88"/>
      <c r="C38" s="88"/>
      <c r="D38" s="88"/>
      <c r="E38" s="88"/>
      <c r="F38" s="88"/>
      <c r="G38" s="88"/>
    </row>
    <row r="39" spans="1:7" s="5" customFormat="1" ht="15">
      <c r="A39" s="6">
        <f t="shared" si="0"/>
        <v>21</v>
      </c>
      <c r="B39" s="88"/>
      <c r="C39" s="88"/>
      <c r="D39" s="88"/>
      <c r="E39" s="88"/>
      <c r="F39" s="88"/>
      <c r="G39" s="88"/>
    </row>
    <row r="40" spans="1:7" s="5" customFormat="1" ht="15">
      <c r="A40" s="6">
        <f t="shared" si="0"/>
        <v>22</v>
      </c>
      <c r="B40" s="88"/>
      <c r="C40" s="88"/>
      <c r="D40" s="88"/>
      <c r="E40" s="88"/>
      <c r="F40" s="88"/>
      <c r="G40" s="88"/>
    </row>
    <row r="41" spans="1:7" s="5" customFormat="1" ht="15">
      <c r="A41" s="6">
        <f t="shared" si="0"/>
        <v>23</v>
      </c>
      <c r="B41" s="88"/>
      <c r="C41" s="88"/>
      <c r="D41" s="88"/>
      <c r="E41" s="88"/>
      <c r="F41" s="88"/>
      <c r="G41" s="88"/>
    </row>
    <row r="42" spans="1:7" s="5" customFormat="1" ht="15">
      <c r="A42" s="6">
        <f t="shared" si="0"/>
        <v>24</v>
      </c>
      <c r="B42" s="88"/>
      <c r="C42" s="88"/>
      <c r="D42" s="88"/>
      <c r="E42" s="88"/>
      <c r="F42" s="88"/>
      <c r="G42" s="88"/>
    </row>
    <row r="43" spans="1:7" s="5" customFormat="1" ht="15">
      <c r="A43" s="6">
        <f t="shared" si="0"/>
        <v>25</v>
      </c>
      <c r="B43" s="88"/>
      <c r="C43" s="88"/>
      <c r="D43" s="88"/>
      <c r="E43" s="88"/>
      <c r="F43" s="88"/>
      <c r="G43" s="88"/>
    </row>
    <row r="44" spans="1:7" s="5" customFormat="1" ht="15">
      <c r="A44" s="6">
        <f t="shared" si="0"/>
        <v>26</v>
      </c>
      <c r="B44" s="88"/>
      <c r="C44" s="88"/>
      <c r="D44" s="88"/>
      <c r="E44" s="88"/>
      <c r="F44" s="88"/>
      <c r="G44" s="88"/>
    </row>
    <row r="45" spans="1:7" s="5" customFormat="1" ht="15">
      <c r="A45" s="6">
        <f t="shared" si="0"/>
        <v>27</v>
      </c>
      <c r="B45" s="88"/>
      <c r="C45" s="88"/>
      <c r="D45" s="88"/>
      <c r="E45" s="88"/>
      <c r="F45" s="88"/>
      <c r="G45" s="88"/>
    </row>
    <row r="46" spans="1:7" s="5" customFormat="1" ht="15">
      <c r="A46" s="6">
        <f t="shared" si="0"/>
        <v>28</v>
      </c>
      <c r="B46" s="88"/>
      <c r="C46" s="88"/>
      <c r="D46" s="88"/>
      <c r="E46" s="88"/>
      <c r="F46" s="88"/>
      <c r="G46" s="88"/>
    </row>
    <row r="47" spans="1:7" s="5" customFormat="1" ht="15">
      <c r="A47" s="6">
        <f t="shared" si="0"/>
        <v>29</v>
      </c>
      <c r="B47" s="88"/>
      <c r="C47" s="88"/>
      <c r="D47" s="88"/>
      <c r="E47" s="88"/>
      <c r="F47" s="88"/>
      <c r="G47" s="88"/>
    </row>
    <row r="48" spans="1:7" s="5" customFormat="1" ht="15">
      <c r="A48" s="6">
        <f t="shared" si="0"/>
        <v>30</v>
      </c>
      <c r="B48" s="88"/>
      <c r="C48" s="88"/>
      <c r="D48" s="88"/>
      <c r="E48" s="88"/>
      <c r="F48" s="88"/>
      <c r="G48" s="88"/>
    </row>
    <row r="49" spans="1:7" s="5" customFormat="1" ht="15">
      <c r="A49" s="6">
        <f t="shared" si="0"/>
        <v>31</v>
      </c>
      <c r="B49" s="88"/>
      <c r="C49" s="88"/>
      <c r="D49" s="88"/>
      <c r="E49" s="88"/>
      <c r="F49" s="88"/>
      <c r="G49" s="88"/>
    </row>
    <row r="50" spans="1:7" s="5" customFormat="1" ht="15">
      <c r="A50" s="4" t="s">
        <v>8</v>
      </c>
      <c r="B50" s="27">
        <f>SUM(B19:B49)</f>
        <v>0</v>
      </c>
      <c r="C50" s="27">
        <f>SUM(C19:C49)</f>
        <v>0</v>
      </c>
      <c r="D50" s="27">
        <f>SUM(D19:D49)</f>
        <v>0</v>
      </c>
      <c r="E50" s="27">
        <f t="shared" ref="E50:F50" si="1">SUM(E19:E49)</f>
        <v>0</v>
      </c>
      <c r="F50" s="27">
        <f t="shared" si="1"/>
        <v>0</v>
      </c>
      <c r="G50" s="27">
        <f>SUM(G19:G49)</f>
        <v>0</v>
      </c>
    </row>
    <row r="51" spans="1:7" s="5" customFormat="1" ht="15">
      <c r="A51" s="4" t="s">
        <v>9</v>
      </c>
      <c r="B51" s="27">
        <f>B50/$G$79</f>
        <v>0</v>
      </c>
      <c r="C51" s="27">
        <f>C50/$G$79</f>
        <v>0</v>
      </c>
      <c r="D51" s="27">
        <f t="shared" ref="D51:G51" si="2">D50/$G$79</f>
        <v>0</v>
      </c>
      <c r="E51" s="27">
        <f t="shared" si="2"/>
        <v>0</v>
      </c>
      <c r="F51" s="27">
        <f t="shared" si="2"/>
        <v>0</v>
      </c>
      <c r="G51" s="27">
        <f t="shared" si="2"/>
        <v>0</v>
      </c>
    </row>
    <row r="52" spans="1:7" s="3" customFormat="1" ht="15">
      <c r="A52" s="2"/>
      <c r="B52" s="2"/>
      <c r="C52" s="2"/>
      <c r="D52" s="2"/>
      <c r="E52" s="2"/>
      <c r="F52" s="2"/>
      <c r="G52" s="2"/>
    </row>
    <row r="53" spans="1:7" s="3" customFormat="1" ht="15">
      <c r="A53" s="1" t="s">
        <v>27</v>
      </c>
      <c r="B53" s="2"/>
      <c r="C53" s="2"/>
      <c r="D53" s="2"/>
      <c r="E53" s="2"/>
      <c r="F53" s="2"/>
      <c r="G53" s="2"/>
    </row>
    <row r="54" spans="1:7" s="5" customFormat="1" ht="12.75">
      <c r="A54" s="28" t="s">
        <v>3</v>
      </c>
      <c r="B54" s="29" t="s">
        <v>4</v>
      </c>
      <c r="C54" s="29"/>
      <c r="D54" s="29"/>
      <c r="E54" s="29"/>
      <c r="F54" s="30"/>
      <c r="G54" s="30"/>
    </row>
    <row r="55" spans="1:7" s="5" customFormat="1" ht="15">
      <c r="A55" s="31">
        <v>1</v>
      </c>
      <c r="B55" s="32" t="s">
        <v>18</v>
      </c>
      <c r="C55" s="33"/>
      <c r="D55" s="33"/>
      <c r="E55" s="33"/>
      <c r="F55" s="34"/>
      <c r="G55" s="89"/>
    </row>
    <row r="56" spans="1:7" s="5" customFormat="1" ht="15">
      <c r="A56" s="31">
        <v>2</v>
      </c>
      <c r="B56" s="35" t="s">
        <v>19</v>
      </c>
      <c r="C56" s="36"/>
      <c r="D56" s="36"/>
      <c r="E56" s="36"/>
      <c r="F56" s="37"/>
      <c r="G56" s="89"/>
    </row>
    <row r="57" spans="1:7" s="5" customFormat="1" ht="15">
      <c r="A57" s="31">
        <v>3</v>
      </c>
      <c r="B57" s="38" t="s">
        <v>86</v>
      </c>
      <c r="C57" s="39"/>
      <c r="D57" s="39"/>
      <c r="E57" s="39"/>
      <c r="F57" s="34"/>
      <c r="G57" s="46">
        <f>SUM(B51:E51)-G55</f>
        <v>0</v>
      </c>
    </row>
    <row r="58" spans="1:7" s="5" customFormat="1" ht="15">
      <c r="A58" s="31">
        <v>4</v>
      </c>
      <c r="B58" s="35" t="s">
        <v>24</v>
      </c>
      <c r="C58" s="36"/>
      <c r="D58" s="36"/>
      <c r="E58" s="36"/>
      <c r="F58" s="37"/>
      <c r="G58" s="90"/>
    </row>
    <row r="59" spans="1:7" s="5" customFormat="1" ht="15">
      <c r="A59" s="31">
        <v>5</v>
      </c>
      <c r="B59" s="38" t="s">
        <v>23</v>
      </c>
      <c r="C59" s="39"/>
      <c r="D59" s="39"/>
      <c r="E59" s="39"/>
      <c r="F59" s="34"/>
      <c r="G59" s="90"/>
    </row>
    <row r="60" spans="1:7" s="5" customFormat="1" ht="15">
      <c r="A60" s="31">
        <v>6</v>
      </c>
      <c r="B60" s="35" t="s">
        <v>25</v>
      </c>
      <c r="C60" s="36"/>
      <c r="D60" s="36"/>
      <c r="E60" s="36"/>
      <c r="F60" s="37"/>
      <c r="G60" s="90"/>
    </row>
    <row r="61" spans="1:7" s="5" customFormat="1" ht="15">
      <c r="A61" s="31">
        <v>7</v>
      </c>
      <c r="B61" s="40" t="s">
        <v>0</v>
      </c>
      <c r="C61" s="41"/>
      <c r="D61" s="41"/>
      <c r="E61" s="41"/>
      <c r="F61" s="42"/>
      <c r="G61" s="47">
        <f>SUM(G62:G65)</f>
        <v>0</v>
      </c>
    </row>
    <row r="62" spans="1:7" s="5" customFormat="1" ht="15">
      <c r="A62" s="43">
        <v>7.1</v>
      </c>
      <c r="B62" s="38" t="s">
        <v>20</v>
      </c>
      <c r="C62" s="39"/>
      <c r="D62" s="39"/>
      <c r="E62" s="39"/>
      <c r="F62" s="39"/>
      <c r="G62" s="91"/>
    </row>
    <row r="63" spans="1:7" s="5" customFormat="1" ht="15">
      <c r="A63" s="43">
        <v>7.2</v>
      </c>
      <c r="B63" s="38" t="s">
        <v>21</v>
      </c>
      <c r="C63" s="39"/>
      <c r="D63" s="39"/>
      <c r="E63" s="39"/>
      <c r="F63" s="39"/>
      <c r="G63" s="92"/>
    </row>
    <row r="64" spans="1:7" s="5" customFormat="1" ht="15">
      <c r="A64" s="43">
        <v>7.3</v>
      </c>
      <c r="B64" s="38" t="s">
        <v>22</v>
      </c>
      <c r="C64" s="39"/>
      <c r="D64" s="39"/>
      <c r="E64" s="39"/>
      <c r="F64" s="39"/>
      <c r="G64" s="92"/>
    </row>
    <row r="65" spans="1:9" s="5" customFormat="1" ht="15">
      <c r="A65" s="43">
        <v>7.4</v>
      </c>
      <c r="B65" s="44" t="s">
        <v>34</v>
      </c>
      <c r="C65" s="45"/>
      <c r="D65" s="45"/>
      <c r="E65" s="39"/>
      <c r="F65" s="39"/>
      <c r="G65" s="93"/>
    </row>
    <row r="66" spans="1:9" s="5" customFormat="1" ht="15">
      <c r="A66" s="6">
        <v>8</v>
      </c>
      <c r="B66" s="36" t="s">
        <v>10</v>
      </c>
      <c r="C66" s="36"/>
      <c r="D66" s="36"/>
      <c r="E66" s="36"/>
      <c r="F66" s="36"/>
      <c r="G66" s="94"/>
      <c r="I66" s="79"/>
    </row>
    <row r="67" spans="1:9" s="3" customFormat="1">
      <c r="A67" s="80"/>
    </row>
    <row r="68" spans="1:9" s="3" customFormat="1">
      <c r="A68" s="80"/>
    </row>
    <row r="69" spans="1:9" s="3" customFormat="1">
      <c r="B69" s="109" t="str">
        <f>A1</f>
        <v>---------- Finance Limited</v>
      </c>
      <c r="C69" s="109"/>
      <c r="D69" s="109"/>
      <c r="E69" s="109"/>
      <c r="F69" s="109"/>
      <c r="G69" s="109"/>
    </row>
    <row r="70" spans="1:9" s="3" customFormat="1">
      <c r="B70" s="96" t="str">
        <f>A2</f>
        <v>Details of Base Rate (Monthly)</v>
      </c>
      <c r="C70" s="96"/>
      <c r="D70" s="96"/>
      <c r="E70" s="96"/>
      <c r="F70" s="96"/>
      <c r="G70" s="96"/>
    </row>
    <row r="71" spans="1:9" s="3" customFormat="1" ht="15" thickBot="1">
      <c r="A71" s="24"/>
      <c r="B71" s="24"/>
      <c r="C71" s="24"/>
      <c r="D71" s="95" t="str">
        <f>C3</f>
        <v>June</v>
      </c>
      <c r="E71" s="85">
        <f>D3</f>
        <v>2013</v>
      </c>
      <c r="F71" s="24"/>
      <c r="G71" s="25"/>
    </row>
    <row r="72" spans="1:9" s="3" customFormat="1" ht="15.75" thickTop="1" thickBot="1">
      <c r="A72" s="80"/>
      <c r="B72" s="1" t="s">
        <v>73</v>
      </c>
    </row>
    <row r="73" spans="1:9" s="3" customFormat="1">
      <c r="A73" s="80"/>
      <c r="B73" s="97" t="s">
        <v>35</v>
      </c>
      <c r="C73" s="98"/>
      <c r="D73" s="98"/>
      <c r="E73" s="98"/>
      <c r="F73" s="98"/>
      <c r="G73" s="99"/>
    </row>
    <row r="74" spans="1:9" s="3" customFormat="1">
      <c r="A74" s="80"/>
      <c r="B74" s="48"/>
      <c r="C74" s="49"/>
      <c r="D74" s="49"/>
      <c r="E74" s="49"/>
      <c r="F74" s="49"/>
      <c r="G74" s="50"/>
    </row>
    <row r="75" spans="1:9" s="3" customFormat="1">
      <c r="A75" s="80"/>
      <c r="B75" s="48" t="s">
        <v>41</v>
      </c>
      <c r="C75" s="49"/>
      <c r="D75" s="49"/>
      <c r="E75" s="49"/>
      <c r="F75" s="49"/>
      <c r="G75" s="51">
        <f>G61</f>
        <v>0</v>
      </c>
    </row>
    <row r="76" spans="1:9" s="3" customFormat="1">
      <c r="A76" s="80"/>
      <c r="B76" s="48" t="s">
        <v>69</v>
      </c>
      <c r="C76" s="49"/>
      <c r="D76" s="49"/>
      <c r="E76" s="49"/>
      <c r="F76" s="49"/>
      <c r="G76" s="51">
        <f>SUM(B51:E51)</f>
        <v>0</v>
      </c>
    </row>
    <row r="77" spans="1:9" s="3" customFormat="1" ht="15">
      <c r="A77" s="80"/>
      <c r="B77" s="52"/>
      <c r="C77" s="53" t="s">
        <v>38</v>
      </c>
      <c r="D77" s="49"/>
      <c r="E77" s="49"/>
      <c r="F77" s="49"/>
      <c r="G77" s="54">
        <f>IF(G76=0,0,G75/G76)</f>
        <v>0</v>
      </c>
    </row>
    <row r="78" spans="1:9" s="3" customFormat="1">
      <c r="A78" s="80"/>
      <c r="B78" s="52"/>
      <c r="C78" s="55"/>
      <c r="D78" s="49"/>
      <c r="E78" s="49"/>
      <c r="F78" s="49"/>
      <c r="G78" s="54"/>
    </row>
    <row r="79" spans="1:9" s="3" customFormat="1">
      <c r="A79" s="80"/>
      <c r="B79" s="48" t="s">
        <v>39</v>
      </c>
      <c r="C79" s="49"/>
      <c r="D79" s="49"/>
      <c r="E79" s="49"/>
      <c r="F79" s="49"/>
      <c r="G79" s="50">
        <f>DAY(DATE(D3,MONTH(DATE(D3,MONTH(DATEVALUE(C3&amp;" 1")),1))+1,0))</f>
        <v>30</v>
      </c>
    </row>
    <row r="80" spans="1:9" s="3" customFormat="1">
      <c r="A80" s="80"/>
      <c r="B80" s="48" t="s">
        <v>40</v>
      </c>
      <c r="C80" s="49"/>
      <c r="D80" s="49"/>
      <c r="E80" s="49"/>
      <c r="F80" s="49"/>
      <c r="G80" s="50">
        <f>DATE(D3+1,1,1)-DATE(D3,1,1)</f>
        <v>365</v>
      </c>
    </row>
    <row r="81" spans="1:7" s="3" customFormat="1" ht="15.75" thickBot="1">
      <c r="A81" s="80"/>
      <c r="B81" s="56"/>
      <c r="C81" s="57" t="s">
        <v>42</v>
      </c>
      <c r="D81" s="58"/>
      <c r="E81" s="58"/>
      <c r="F81" s="58"/>
      <c r="G81" s="76">
        <f>G77*G80/G79</f>
        <v>0</v>
      </c>
    </row>
    <row r="82" spans="1:7" s="3" customFormat="1">
      <c r="A82" s="80"/>
    </row>
    <row r="83" spans="1:7" s="3" customFormat="1" ht="15" thickBot="1">
      <c r="A83" s="80"/>
    </row>
    <row r="84" spans="1:7" s="3" customFormat="1">
      <c r="A84" s="80"/>
      <c r="B84" s="100" t="s">
        <v>15</v>
      </c>
      <c r="C84" s="101"/>
      <c r="D84" s="101"/>
      <c r="E84" s="101"/>
      <c r="F84" s="101"/>
      <c r="G84" s="102"/>
    </row>
    <row r="85" spans="1:7" s="3" customFormat="1" ht="15">
      <c r="A85" s="80"/>
      <c r="B85" s="59"/>
      <c r="C85" s="49"/>
      <c r="D85" s="49"/>
      <c r="E85" s="49"/>
      <c r="F85" s="49"/>
      <c r="G85" s="50"/>
    </row>
    <row r="86" spans="1:7" s="3" customFormat="1">
      <c r="A86" s="80"/>
      <c r="B86" s="48" t="s">
        <v>43</v>
      </c>
      <c r="C86" s="49"/>
      <c r="D86" s="49"/>
      <c r="E86" s="49"/>
      <c r="F86" s="49"/>
      <c r="G86" s="51">
        <f>G55</f>
        <v>0</v>
      </c>
    </row>
    <row r="87" spans="1:7" s="3" customFormat="1">
      <c r="A87" s="80"/>
      <c r="B87" s="48" t="s">
        <v>44</v>
      </c>
      <c r="C87" s="49"/>
      <c r="D87" s="49"/>
      <c r="E87" s="49"/>
      <c r="F87" s="49"/>
      <c r="G87" s="60">
        <f>G81</f>
        <v>0</v>
      </c>
    </row>
    <row r="88" spans="1:7" s="3" customFormat="1" ht="15">
      <c r="A88" s="80"/>
      <c r="B88" s="52"/>
      <c r="C88" s="53" t="s">
        <v>47</v>
      </c>
      <c r="D88" s="49"/>
      <c r="E88" s="49"/>
      <c r="F88" s="49"/>
      <c r="G88" s="51">
        <f>G86*G87</f>
        <v>0</v>
      </c>
    </row>
    <row r="89" spans="1:7" s="3" customFormat="1">
      <c r="A89" s="80"/>
      <c r="B89" s="48"/>
      <c r="C89" s="49"/>
      <c r="D89" s="49"/>
      <c r="E89" s="49"/>
      <c r="F89" s="49"/>
      <c r="G89" s="50"/>
    </row>
    <row r="90" spans="1:7" s="3" customFormat="1">
      <c r="A90" s="80"/>
      <c r="B90" s="48" t="s">
        <v>43</v>
      </c>
      <c r="C90" s="49"/>
      <c r="D90" s="49"/>
      <c r="E90" s="49"/>
      <c r="F90" s="49"/>
      <c r="G90" s="51">
        <f>G86</f>
        <v>0</v>
      </c>
    </row>
    <row r="91" spans="1:7" s="3" customFormat="1">
      <c r="A91" s="80"/>
      <c r="B91" s="48" t="s">
        <v>45</v>
      </c>
      <c r="C91" s="49"/>
      <c r="D91" s="49"/>
      <c r="E91" s="49"/>
      <c r="F91" s="49"/>
      <c r="G91" s="51">
        <f>G56</f>
        <v>0</v>
      </c>
    </row>
    <row r="92" spans="1:7" s="3" customFormat="1">
      <c r="A92" s="80"/>
      <c r="B92" s="52" t="s">
        <v>48</v>
      </c>
      <c r="C92" s="49"/>
      <c r="D92" s="49"/>
      <c r="E92" s="49"/>
      <c r="F92" s="49"/>
      <c r="G92" s="51">
        <f>G90-G91</f>
        <v>0</v>
      </c>
    </row>
    <row r="93" spans="1:7" s="3" customFormat="1">
      <c r="A93" s="80"/>
      <c r="B93" s="48"/>
      <c r="C93" s="49"/>
      <c r="D93" s="49"/>
      <c r="E93" s="49"/>
      <c r="F93" s="49"/>
      <c r="G93" s="50"/>
    </row>
    <row r="94" spans="1:7" s="3" customFormat="1">
      <c r="B94" s="48" t="s">
        <v>46</v>
      </c>
      <c r="C94" s="49"/>
      <c r="D94" s="49"/>
      <c r="E94" s="49"/>
      <c r="F94" s="49"/>
      <c r="G94" s="51">
        <f>G51</f>
        <v>0</v>
      </c>
    </row>
    <row r="95" spans="1:7" s="3" customFormat="1">
      <c r="B95" s="52" t="s">
        <v>49</v>
      </c>
      <c r="C95" s="49"/>
      <c r="D95" s="49"/>
      <c r="E95" s="49"/>
      <c r="F95" s="49"/>
      <c r="G95" s="51">
        <f>G56</f>
        <v>0</v>
      </c>
    </row>
    <row r="96" spans="1:7" s="3" customFormat="1">
      <c r="B96" s="52" t="s">
        <v>50</v>
      </c>
      <c r="C96" s="49"/>
      <c r="D96" s="49"/>
      <c r="E96" s="49"/>
      <c r="F96" s="49"/>
      <c r="G96" s="51">
        <f>G94-G95</f>
        <v>0</v>
      </c>
    </row>
    <row r="97" spans="2:7" s="3" customFormat="1">
      <c r="B97" s="48"/>
      <c r="C97" s="49"/>
      <c r="D97" s="49"/>
      <c r="E97" s="49"/>
      <c r="F97" s="49"/>
      <c r="G97" s="50"/>
    </row>
    <row r="98" spans="2:7" s="3" customFormat="1">
      <c r="B98" s="48" t="s">
        <v>56</v>
      </c>
      <c r="C98" s="49"/>
      <c r="D98" s="49"/>
      <c r="E98" s="49"/>
      <c r="F98" s="49"/>
      <c r="G98" s="51">
        <f>G59</f>
        <v>0</v>
      </c>
    </row>
    <row r="99" spans="2:7" s="3" customFormat="1">
      <c r="B99" s="48" t="s">
        <v>51</v>
      </c>
      <c r="C99" s="49"/>
      <c r="D99" s="49"/>
      <c r="E99" s="49"/>
      <c r="F99" s="49"/>
      <c r="G99" s="51">
        <f>G96</f>
        <v>0</v>
      </c>
    </row>
    <row r="100" spans="2:7" s="3" customFormat="1">
      <c r="B100" s="52" t="s">
        <v>57</v>
      </c>
      <c r="C100" s="49"/>
      <c r="D100" s="49"/>
      <c r="E100" s="49"/>
      <c r="F100" s="49"/>
      <c r="G100" s="54">
        <f>IF(G99=0,0,G98/G99)</f>
        <v>0</v>
      </c>
    </row>
    <row r="101" spans="2:7" s="3" customFormat="1">
      <c r="B101" s="52" t="s">
        <v>58</v>
      </c>
      <c r="C101" s="49"/>
      <c r="D101" s="49"/>
      <c r="E101" s="49"/>
      <c r="F101" s="49"/>
      <c r="G101" s="54">
        <f>G100*365/G79</f>
        <v>0</v>
      </c>
    </row>
    <row r="102" spans="2:7" s="3" customFormat="1">
      <c r="B102" s="48" t="s">
        <v>53</v>
      </c>
      <c r="C102" s="49"/>
      <c r="D102" s="49"/>
      <c r="E102" s="49"/>
      <c r="F102" s="49"/>
      <c r="G102" s="51">
        <f>G92</f>
        <v>0</v>
      </c>
    </row>
    <row r="103" spans="2:7" s="3" customFormat="1" ht="15">
      <c r="B103" s="52"/>
      <c r="C103" s="53" t="s">
        <v>52</v>
      </c>
      <c r="D103" s="49"/>
      <c r="E103" s="49"/>
      <c r="F103" s="49"/>
      <c r="G103" s="51">
        <f>G101*G102</f>
        <v>0</v>
      </c>
    </row>
    <row r="104" spans="2:7" s="3" customFormat="1">
      <c r="B104" s="52"/>
      <c r="C104" s="49"/>
      <c r="D104" s="49"/>
      <c r="E104" s="49"/>
      <c r="F104" s="49"/>
      <c r="G104" s="61"/>
    </row>
    <row r="105" spans="2:7" s="3" customFormat="1">
      <c r="B105" s="48" t="s">
        <v>54</v>
      </c>
      <c r="C105" s="49"/>
      <c r="D105" s="49"/>
      <c r="E105" s="49"/>
      <c r="F105" s="49"/>
      <c r="G105" s="51">
        <f>G88-G103</f>
        <v>0</v>
      </c>
    </row>
    <row r="106" spans="2:7" s="3" customFormat="1">
      <c r="B106" s="48" t="s">
        <v>87</v>
      </c>
      <c r="C106" s="49"/>
      <c r="D106" s="49"/>
      <c r="E106" s="49"/>
      <c r="F106" s="49"/>
      <c r="G106" s="51">
        <f>G57</f>
        <v>0</v>
      </c>
    </row>
    <row r="107" spans="2:7" s="3" customFormat="1" ht="15.75" thickBot="1">
      <c r="B107" s="56"/>
      <c r="C107" s="57" t="s">
        <v>55</v>
      </c>
      <c r="D107" s="58"/>
      <c r="E107" s="58"/>
      <c r="F107" s="58"/>
      <c r="G107" s="76">
        <f>IF(G106=0,0,G105/G106)</f>
        <v>0</v>
      </c>
    </row>
    <row r="108" spans="2:7" s="3" customFormat="1" ht="15" thickBot="1">
      <c r="G108" s="62"/>
    </row>
    <row r="109" spans="2:7" s="3" customFormat="1">
      <c r="B109" s="100" t="s">
        <v>16</v>
      </c>
      <c r="C109" s="101"/>
      <c r="D109" s="101"/>
      <c r="E109" s="101"/>
      <c r="F109" s="101"/>
      <c r="G109" s="102"/>
    </row>
    <row r="110" spans="2:7" s="3" customFormat="1">
      <c r="B110" s="48"/>
      <c r="C110" s="49"/>
      <c r="D110" s="49"/>
      <c r="E110" s="49"/>
      <c r="F110" s="49"/>
      <c r="G110" s="50"/>
    </row>
    <row r="111" spans="2:7" s="3" customFormat="1">
      <c r="B111" s="48" t="s">
        <v>10</v>
      </c>
      <c r="C111" s="49"/>
      <c r="D111" s="49"/>
      <c r="E111" s="49"/>
      <c r="F111" s="49"/>
      <c r="G111" s="51">
        <f>G66</f>
        <v>0</v>
      </c>
    </row>
    <row r="112" spans="2:7" s="3" customFormat="1" ht="15.75">
      <c r="B112" s="66" t="s">
        <v>86</v>
      </c>
      <c r="C112" s="64"/>
      <c r="D112" s="64"/>
      <c r="E112" s="64"/>
      <c r="F112" s="64"/>
      <c r="G112" s="51">
        <f>G57</f>
        <v>0</v>
      </c>
    </row>
    <row r="113" spans="2:8" s="3" customFormat="1" ht="15.75">
      <c r="B113" s="68" t="s">
        <v>66</v>
      </c>
      <c r="C113" s="64"/>
      <c r="D113" s="64"/>
      <c r="E113" s="64"/>
      <c r="F113" s="64"/>
      <c r="G113" s="51">
        <f>F51</f>
        <v>0</v>
      </c>
    </row>
    <row r="114" spans="2:8" s="3" customFormat="1" ht="15.75">
      <c r="B114" s="68" t="s">
        <v>67</v>
      </c>
      <c r="C114" s="69"/>
      <c r="D114" s="64"/>
      <c r="E114" s="64"/>
      <c r="F114" s="64"/>
      <c r="G114" s="51">
        <f>SUM(G112:G113)</f>
        <v>0</v>
      </c>
    </row>
    <row r="115" spans="2:8" s="3" customFormat="1" ht="15">
      <c r="B115" s="52"/>
      <c r="C115" s="53" t="s">
        <v>88</v>
      </c>
      <c r="D115" s="49"/>
      <c r="E115" s="49"/>
      <c r="F115" s="49"/>
      <c r="G115" s="54">
        <f>IF(G114=0,0,G111/G114)</f>
        <v>0</v>
      </c>
      <c r="H115" s="81"/>
    </row>
    <row r="116" spans="2:8" s="3" customFormat="1">
      <c r="B116" s="52"/>
      <c r="C116" s="49"/>
      <c r="D116" s="49"/>
      <c r="E116" s="49"/>
      <c r="F116" s="49"/>
      <c r="G116" s="50"/>
    </row>
    <row r="117" spans="2:8" s="3" customFormat="1">
      <c r="B117" s="48" t="s">
        <v>59</v>
      </c>
      <c r="C117" s="49"/>
      <c r="D117" s="49"/>
      <c r="E117" s="49"/>
      <c r="F117" s="49"/>
      <c r="G117" s="51">
        <f>G58</f>
        <v>0</v>
      </c>
    </row>
    <row r="118" spans="2:8" s="3" customFormat="1">
      <c r="B118" s="48" t="s">
        <v>60</v>
      </c>
      <c r="C118" s="49"/>
      <c r="D118" s="49"/>
      <c r="E118" s="49"/>
      <c r="F118" s="49"/>
      <c r="G118" s="51">
        <f>G60</f>
        <v>0</v>
      </c>
    </row>
    <row r="119" spans="2:8" s="3" customFormat="1" ht="15">
      <c r="B119" s="52"/>
      <c r="C119" s="53" t="s">
        <v>61</v>
      </c>
      <c r="D119" s="49"/>
      <c r="E119" s="49"/>
      <c r="F119" s="49"/>
      <c r="G119" s="54">
        <f>IF(G118=0,0,G117/G118)</f>
        <v>0</v>
      </c>
    </row>
    <row r="120" spans="2:8" s="3" customFormat="1" ht="15.75" thickBot="1">
      <c r="B120" s="63"/>
      <c r="C120" s="57" t="s">
        <v>62</v>
      </c>
      <c r="D120" s="58"/>
      <c r="E120" s="58"/>
      <c r="F120" s="58"/>
      <c r="G120" s="76">
        <f>G115*G119*365/G79</f>
        <v>0</v>
      </c>
    </row>
    <row r="121" spans="2:8" s="3" customFormat="1" ht="15" thickBot="1"/>
    <row r="122" spans="2:8" s="3" customFormat="1">
      <c r="B122" s="100" t="s">
        <v>17</v>
      </c>
      <c r="C122" s="101"/>
      <c r="D122" s="101"/>
      <c r="E122" s="101"/>
      <c r="F122" s="101"/>
      <c r="G122" s="102"/>
    </row>
    <row r="123" spans="2:8">
      <c r="B123" s="48"/>
      <c r="C123" s="64"/>
      <c r="D123" s="64"/>
      <c r="E123" s="64"/>
      <c r="F123" s="64"/>
      <c r="G123" s="65"/>
    </row>
    <row r="124" spans="2:8" ht="15.75">
      <c r="B124" s="66" t="s">
        <v>63</v>
      </c>
      <c r="C124" s="64"/>
      <c r="D124" s="64"/>
      <c r="E124" s="64"/>
      <c r="F124" s="64"/>
      <c r="G124" s="51">
        <f>F51</f>
        <v>0</v>
      </c>
    </row>
    <row r="125" spans="2:8" ht="15.75">
      <c r="B125" s="66" t="s">
        <v>65</v>
      </c>
      <c r="C125" s="64"/>
      <c r="D125" s="64"/>
      <c r="E125" s="64"/>
      <c r="F125" s="64"/>
      <c r="G125" s="70">
        <f>F11</f>
        <v>0.1</v>
      </c>
    </row>
    <row r="126" spans="2:8" ht="15.75">
      <c r="B126" s="66"/>
      <c r="C126" s="67" t="s">
        <v>64</v>
      </c>
      <c r="D126" s="64"/>
      <c r="E126" s="64"/>
      <c r="F126" s="64"/>
      <c r="G126" s="51">
        <f>G124*G125</f>
        <v>0</v>
      </c>
    </row>
    <row r="127" spans="2:8" ht="15.75">
      <c r="B127" s="66" t="s">
        <v>85</v>
      </c>
      <c r="C127" s="64"/>
      <c r="D127" s="64"/>
      <c r="E127" s="64"/>
      <c r="F127" s="64"/>
      <c r="G127" s="51">
        <f>G114</f>
        <v>0</v>
      </c>
    </row>
    <row r="128" spans="2:8" ht="15.75">
      <c r="B128" s="68" t="s">
        <v>61</v>
      </c>
      <c r="C128" s="64"/>
      <c r="D128" s="64"/>
      <c r="E128" s="64"/>
      <c r="F128" s="64"/>
      <c r="G128" s="70">
        <f>G119</f>
        <v>0</v>
      </c>
    </row>
    <row r="129" spans="2:7" ht="16.5" thickBot="1">
      <c r="B129" s="71"/>
      <c r="C129" s="72" t="s">
        <v>68</v>
      </c>
      <c r="D129" s="73"/>
      <c r="E129" s="73"/>
      <c r="F129" s="73"/>
      <c r="G129" s="77">
        <f>IF(G127=0,0,G126/G127*G128)</f>
        <v>0</v>
      </c>
    </row>
  </sheetData>
  <sheetProtection password="E3C4" sheet="1" objects="1" scenarios="1" selectLockedCells="1"/>
  <mergeCells count="17">
    <mergeCell ref="B69:G69"/>
    <mergeCell ref="A1:F1"/>
    <mergeCell ref="A2:F2"/>
    <mergeCell ref="E5:F5"/>
    <mergeCell ref="E6:F6"/>
    <mergeCell ref="E7:F7"/>
    <mergeCell ref="E8:F8"/>
    <mergeCell ref="E9:F9"/>
    <mergeCell ref="E10:F10"/>
    <mergeCell ref="E12:F12"/>
    <mergeCell ref="A14:G14"/>
    <mergeCell ref="A15:G15"/>
    <mergeCell ref="B70:G70"/>
    <mergeCell ref="B73:G73"/>
    <mergeCell ref="B84:G84"/>
    <mergeCell ref="B109:G109"/>
    <mergeCell ref="B122:G122"/>
  </mergeCells>
  <dataValidations count="1">
    <dataValidation type="list" allowBlank="1" showInputMessage="1" showErrorMessage="1" sqref="C3">
      <formula1>$I$1:$I$12</formula1>
    </dataValidation>
  </dataValidations>
  <printOptions horizontalCentered="1"/>
  <pageMargins left="0.31496062992125984" right="0.31496062992125984" top="0.55118110236220474" bottom="0.15748031496062992" header="0.31496062992125984" footer="0.31496062992125984"/>
  <pageSetup paperSize="9" scale="75" orientation="portrait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29"/>
  <sheetViews>
    <sheetView view="pageBreakPreview" zoomScaleSheetLayoutView="100" workbookViewId="0">
      <selection activeCell="D3" sqref="D3"/>
    </sheetView>
  </sheetViews>
  <sheetFormatPr defaultRowHeight="14.25"/>
  <cols>
    <col min="1" max="1" width="10.140625" style="82" customWidth="1"/>
    <col min="2" max="2" width="21.5703125" style="82" customWidth="1"/>
    <col min="3" max="3" width="20" style="82" customWidth="1"/>
    <col min="4" max="4" width="18.140625" style="82" customWidth="1"/>
    <col min="5" max="5" width="21" style="82" bestFit="1" customWidth="1"/>
    <col min="6" max="6" width="17.85546875" style="82" customWidth="1"/>
    <col min="7" max="7" width="16.85546875" style="82" customWidth="1"/>
    <col min="8" max="8" width="9.42578125" style="82" bestFit="1" customWidth="1"/>
    <col min="9" max="9" width="11.85546875" style="82" hidden="1" customWidth="1"/>
    <col min="10" max="16384" width="9.140625" style="82"/>
  </cols>
  <sheetData>
    <row r="1" spans="1:9" s="3" customFormat="1">
      <c r="A1" s="110" t="s">
        <v>11</v>
      </c>
      <c r="B1" s="110"/>
      <c r="C1" s="110"/>
      <c r="D1" s="110"/>
      <c r="E1" s="110"/>
      <c r="F1" s="110"/>
      <c r="G1" s="24"/>
      <c r="I1" s="3" t="s">
        <v>78</v>
      </c>
    </row>
    <row r="2" spans="1:9" s="3" customFormat="1">
      <c r="A2" s="96" t="s">
        <v>1</v>
      </c>
      <c r="B2" s="96"/>
      <c r="C2" s="96"/>
      <c r="D2" s="96"/>
      <c r="E2" s="96"/>
      <c r="F2" s="96"/>
      <c r="G2" s="1"/>
      <c r="I2" s="3" t="s">
        <v>76</v>
      </c>
    </row>
    <row r="3" spans="1:9" s="3" customFormat="1" ht="15" thickBot="1">
      <c r="A3" s="24"/>
      <c r="B3" s="24"/>
      <c r="C3" s="86" t="s">
        <v>77</v>
      </c>
      <c r="D3" s="87">
        <v>2013</v>
      </c>
      <c r="I3" s="78" t="s">
        <v>79</v>
      </c>
    </row>
    <row r="4" spans="1:9" s="3" customFormat="1" ht="15.75" thickTop="1">
      <c r="A4" s="1" t="s">
        <v>2</v>
      </c>
      <c r="B4" s="2"/>
      <c r="C4" s="2"/>
      <c r="D4" s="2"/>
      <c r="E4" s="2"/>
      <c r="F4" s="2"/>
      <c r="G4" s="2"/>
      <c r="I4" s="3" t="s">
        <v>70</v>
      </c>
    </row>
    <row r="5" spans="1:9" s="5" customFormat="1" ht="15">
      <c r="A5" s="4" t="s">
        <v>3</v>
      </c>
      <c r="B5" s="4" t="s">
        <v>4</v>
      </c>
      <c r="C5" s="4" t="s">
        <v>71</v>
      </c>
      <c r="D5" s="4" t="s">
        <v>72</v>
      </c>
      <c r="E5" s="111" t="s">
        <v>5</v>
      </c>
      <c r="F5" s="112"/>
      <c r="G5" s="2"/>
      <c r="I5" s="5" t="s">
        <v>75</v>
      </c>
    </row>
    <row r="6" spans="1:9" s="5" customFormat="1" ht="15">
      <c r="A6" s="6">
        <v>1</v>
      </c>
      <c r="B6" s="7" t="s">
        <v>35</v>
      </c>
      <c r="C6" s="8">
        <f>IF(SUM(B51:E51)=0,0,G61/G79*G80/SUM(B51:E51))</f>
        <v>0.1238588756778143</v>
      </c>
      <c r="D6" s="9">
        <f>IF(SUM(B51:E51)=0,0,G61/G79*G80/SUM(B51:E51))</f>
        <v>0.1238588756778143</v>
      </c>
      <c r="E6" s="103" t="s">
        <v>32</v>
      </c>
      <c r="F6" s="104"/>
      <c r="G6" s="2"/>
      <c r="I6" s="5" t="s">
        <v>77</v>
      </c>
    </row>
    <row r="7" spans="1:9" s="5" customFormat="1" ht="15">
      <c r="A7" s="10">
        <v>1.1000000000000001</v>
      </c>
      <c r="B7" s="11" t="s">
        <v>36</v>
      </c>
      <c r="C7" s="12">
        <f>IF(SUM(B51,C51,E51)=0,0,(G61-G64)/G79*G80/SUM(B51,C51,E51))</f>
        <v>0.13327449641221217</v>
      </c>
      <c r="D7" s="13">
        <f>IF(SUM(B51,C51,E51)=0,0,(G61-G64)/G79*G80/SUM(B51,C51,E51))</f>
        <v>0.13327449641221217</v>
      </c>
      <c r="E7" s="103"/>
      <c r="F7" s="104"/>
      <c r="G7" s="2"/>
      <c r="I7" s="5" t="s">
        <v>80</v>
      </c>
    </row>
    <row r="8" spans="1:9" s="5" customFormat="1" ht="15">
      <c r="A8" s="10">
        <v>1.2</v>
      </c>
      <c r="B8" s="11" t="s">
        <v>37</v>
      </c>
      <c r="C8" s="12">
        <f>IF(D51=0,0,G64/G79*G80/D51)</f>
        <v>4.4782225265844848E-2</v>
      </c>
      <c r="D8" s="12">
        <f>IF(D51=0,0,G64/G79*G80/D51)</f>
        <v>4.4782225265844848E-2</v>
      </c>
      <c r="E8" s="103" t="s">
        <v>28</v>
      </c>
      <c r="F8" s="104"/>
      <c r="G8" s="2"/>
      <c r="I8" s="5" t="s">
        <v>81</v>
      </c>
    </row>
    <row r="9" spans="1:9" s="5" customFormat="1" ht="15">
      <c r="A9" s="6">
        <v>2</v>
      </c>
      <c r="B9" s="14" t="s">
        <v>15</v>
      </c>
      <c r="C9" s="15">
        <f>IF(G57=0,0,((G55*C6)-(G55-G56)*G59/(G51-G56)*G80/G79)/G57)</f>
        <v>2.7684394652708381E-3</v>
      </c>
      <c r="D9" s="15">
        <f>IF(G57=0,0,((G55*C6)-(G55-G56)*G59/(G51-G56)*G80/G79)/G57)</f>
        <v>2.7684394652708381E-3</v>
      </c>
      <c r="E9" s="103"/>
      <c r="F9" s="104"/>
      <c r="G9" s="2"/>
      <c r="I9" s="5" t="s">
        <v>82</v>
      </c>
    </row>
    <row r="10" spans="1:9" s="5" customFormat="1" ht="15">
      <c r="A10" s="6">
        <v>3</v>
      </c>
      <c r="B10" s="14" t="s">
        <v>16</v>
      </c>
      <c r="C10" s="9">
        <f>IF(OR(G57=0,G60=0),0,G66/(G57+F51)*G58/G60*365/G79)</f>
        <v>6.1934963009086354E-3</v>
      </c>
      <c r="D10" s="9">
        <f>IF(OR(G57=0,G60=0),0,G66/(G57+F51)*G58/G60*365/G79)</f>
        <v>6.1934963009086354E-3</v>
      </c>
      <c r="E10" s="105"/>
      <c r="F10" s="106"/>
      <c r="G10" s="2"/>
      <c r="I10" s="5" t="s">
        <v>83</v>
      </c>
    </row>
    <row r="11" spans="1:9" s="5" customFormat="1" ht="15">
      <c r="A11" s="6">
        <v>4</v>
      </c>
      <c r="B11" s="14" t="s">
        <v>17</v>
      </c>
      <c r="C11" s="16">
        <f>IF(OR(G60=0,(G57+F51)=0),0,F51*F11/(G57+F51)*G58/G60)</f>
        <v>9.8753172111184472E-3</v>
      </c>
      <c r="D11" s="17">
        <f>IF(OR(G60=0,(G57+F51)=0),0,F51*F11/(G57+F51)*G58/G60)</f>
        <v>9.8753172111184472E-3</v>
      </c>
      <c r="E11" s="74" t="s">
        <v>31</v>
      </c>
      <c r="F11" s="75">
        <v>0.1</v>
      </c>
      <c r="G11" s="2"/>
      <c r="I11" s="5" t="s">
        <v>84</v>
      </c>
    </row>
    <row r="12" spans="1:9" s="5" customFormat="1" ht="15">
      <c r="A12" s="6"/>
      <c r="B12" s="18" t="s">
        <v>6</v>
      </c>
      <c r="C12" s="19">
        <f>SUM(C6,C9:C11)</f>
        <v>0.14269612865511222</v>
      </c>
      <c r="D12" s="19">
        <f>SUM(D7,D9:D11)</f>
        <v>0.15211174938951008</v>
      </c>
      <c r="E12" s="107"/>
      <c r="F12" s="108"/>
      <c r="G12" s="2"/>
      <c r="I12" s="5" t="s">
        <v>74</v>
      </c>
    </row>
    <row r="13" spans="1:9" s="5" customFormat="1" ht="15">
      <c r="A13" s="20"/>
      <c r="B13" s="21"/>
      <c r="C13" s="22"/>
      <c r="D13" s="22"/>
      <c r="E13" s="23"/>
      <c r="F13" s="23"/>
      <c r="G13" s="2"/>
    </row>
    <row r="14" spans="1:9" s="5" customFormat="1" ht="12.75">
      <c r="A14" s="109" t="str">
        <f>A1</f>
        <v>---------- Finance Limited</v>
      </c>
      <c r="B14" s="109"/>
      <c r="C14" s="109"/>
      <c r="D14" s="109"/>
      <c r="E14" s="109"/>
      <c r="F14" s="109"/>
      <c r="G14" s="109"/>
    </row>
    <row r="15" spans="1:9" s="5" customFormat="1" ht="12.75">
      <c r="A15" s="96" t="str">
        <f>A2</f>
        <v>Details of Base Rate (Monthly)</v>
      </c>
      <c r="B15" s="96"/>
      <c r="C15" s="96"/>
      <c r="D15" s="96"/>
      <c r="E15" s="96"/>
      <c r="F15" s="96"/>
      <c r="G15" s="96"/>
    </row>
    <row r="16" spans="1:9" s="5" customFormat="1" ht="13.5" thickBot="1">
      <c r="A16" s="24"/>
      <c r="B16" s="24"/>
      <c r="C16" s="83"/>
      <c r="D16" s="84" t="str">
        <f>C3</f>
        <v>June</v>
      </c>
      <c r="E16" s="85">
        <f>D3</f>
        <v>2013</v>
      </c>
      <c r="F16" s="24"/>
      <c r="G16" s="25"/>
    </row>
    <row r="17" spans="1:7" s="3" customFormat="1" ht="15.75" thickTop="1">
      <c r="A17" s="1" t="s">
        <v>26</v>
      </c>
      <c r="B17" s="2"/>
      <c r="C17" s="2"/>
      <c r="D17" s="2"/>
      <c r="E17" s="2"/>
      <c r="F17" s="2"/>
      <c r="G17" s="2"/>
    </row>
    <row r="18" spans="1:7" s="5" customFormat="1" ht="38.25">
      <c r="A18" s="26" t="s">
        <v>7</v>
      </c>
      <c r="B18" s="26" t="s">
        <v>12</v>
      </c>
      <c r="C18" s="26" t="s">
        <v>13</v>
      </c>
      <c r="D18" s="26" t="s">
        <v>30</v>
      </c>
      <c r="E18" s="26" t="s">
        <v>33</v>
      </c>
      <c r="F18" s="26" t="s">
        <v>29</v>
      </c>
      <c r="G18" s="26" t="s">
        <v>14</v>
      </c>
    </row>
    <row r="19" spans="1:7" s="5" customFormat="1" ht="15">
      <c r="A19" s="6">
        <v>1</v>
      </c>
      <c r="B19" s="88">
        <v>25212329276.93</v>
      </c>
      <c r="C19" s="88">
        <v>3360822612.4093738</v>
      </c>
      <c r="D19" s="88">
        <v>3108769253.2737622</v>
      </c>
      <c r="E19" s="88">
        <v>161875000</v>
      </c>
      <c r="F19" s="88">
        <v>3897962541.9293671</v>
      </c>
      <c r="G19" s="88">
        <v>1673588798.3400002</v>
      </c>
    </row>
    <row r="20" spans="1:7" s="5" customFormat="1" ht="15">
      <c r="A20" s="6">
        <f>+A19+1</f>
        <v>2</v>
      </c>
      <c r="B20" s="88">
        <v>25188642362.710003</v>
      </c>
      <c r="C20" s="88">
        <v>3560822612.4093738</v>
      </c>
      <c r="D20" s="88">
        <v>3108355297.5131488</v>
      </c>
      <c r="E20" s="88">
        <v>161875000</v>
      </c>
      <c r="F20" s="88">
        <v>3897962541.9293671</v>
      </c>
      <c r="G20" s="88">
        <v>1767763358.72</v>
      </c>
    </row>
    <row r="21" spans="1:7" s="5" customFormat="1" ht="15">
      <c r="A21" s="6">
        <f t="shared" ref="A21:A49" si="0">+A20+1</f>
        <v>3</v>
      </c>
      <c r="B21" s="88">
        <v>25349520477.700001</v>
      </c>
      <c r="C21" s="88">
        <v>3297822612.4093738</v>
      </c>
      <c r="D21" s="88">
        <v>3413477514.1798153</v>
      </c>
      <c r="E21" s="88">
        <v>161875000</v>
      </c>
      <c r="F21" s="88">
        <v>3918212541.9293671</v>
      </c>
      <c r="G21" s="88">
        <v>1951271604.3099999</v>
      </c>
    </row>
    <row r="22" spans="1:7" s="5" customFormat="1" ht="15">
      <c r="A22" s="6">
        <f t="shared" si="0"/>
        <v>4</v>
      </c>
      <c r="B22" s="88">
        <v>25380412797.780003</v>
      </c>
      <c r="C22" s="88">
        <v>3297822612.4093738</v>
      </c>
      <c r="D22" s="88">
        <v>3413477514.1798153</v>
      </c>
      <c r="E22" s="88">
        <v>161875000</v>
      </c>
      <c r="F22" s="88">
        <v>3917832541.9293671</v>
      </c>
      <c r="G22" s="88">
        <v>1931430732.3400002</v>
      </c>
    </row>
    <row r="23" spans="1:7" s="5" customFormat="1" ht="15">
      <c r="A23" s="6">
        <f t="shared" si="0"/>
        <v>5</v>
      </c>
      <c r="B23" s="88">
        <v>25424215279.34</v>
      </c>
      <c r="C23" s="88">
        <v>3017674529.0760403</v>
      </c>
      <c r="D23" s="88">
        <v>3403466403.0687041</v>
      </c>
      <c r="E23" s="88">
        <v>161875000</v>
      </c>
      <c r="F23" s="88">
        <v>3919382541.9293671</v>
      </c>
      <c r="G23" s="88">
        <v>1786667728.1300001</v>
      </c>
    </row>
    <row r="24" spans="1:7" s="5" customFormat="1" ht="15">
      <c r="A24" s="6">
        <f t="shared" si="0"/>
        <v>6</v>
      </c>
      <c r="B24" s="88">
        <v>25490950586.290001</v>
      </c>
      <c r="C24" s="88">
        <v>2767674529.0760403</v>
      </c>
      <c r="D24" s="88">
        <v>3416801236.4020376</v>
      </c>
      <c r="E24" s="88">
        <v>161875000</v>
      </c>
      <c r="F24" s="88">
        <v>3929112541.9293675</v>
      </c>
      <c r="G24" s="88">
        <v>1670061590.25</v>
      </c>
    </row>
    <row r="25" spans="1:7" s="5" customFormat="1" ht="15">
      <c r="A25" s="6">
        <f t="shared" si="0"/>
        <v>7</v>
      </c>
      <c r="B25" s="88">
        <v>25490950586.290001</v>
      </c>
      <c r="C25" s="88">
        <v>2767674529.0760403</v>
      </c>
      <c r="D25" s="88">
        <v>3415676236.4020376</v>
      </c>
      <c r="E25" s="88">
        <v>161875000</v>
      </c>
      <c r="F25" s="88">
        <v>3929112541.9293675</v>
      </c>
      <c r="G25" s="88">
        <v>1670061590.25</v>
      </c>
    </row>
    <row r="26" spans="1:7" s="5" customFormat="1" ht="15">
      <c r="A26" s="6">
        <f t="shared" si="0"/>
        <v>8</v>
      </c>
      <c r="B26" s="88">
        <v>25490950586.290001</v>
      </c>
      <c r="C26" s="88">
        <v>2749152029.0760403</v>
      </c>
      <c r="D26" s="88">
        <v>3413394950.1500201</v>
      </c>
      <c r="E26" s="88">
        <v>161875000</v>
      </c>
      <c r="F26" s="88">
        <v>3929112541.9293675</v>
      </c>
      <c r="G26" s="88">
        <v>1673055533.6500001</v>
      </c>
    </row>
    <row r="27" spans="1:7" s="5" customFormat="1" ht="15">
      <c r="A27" s="6">
        <f t="shared" si="0"/>
        <v>9</v>
      </c>
      <c r="B27" s="88">
        <v>25518519659.869999</v>
      </c>
      <c r="C27" s="88">
        <v>2729152029.0760403</v>
      </c>
      <c r="D27" s="88">
        <v>3412948096.9097362</v>
      </c>
      <c r="E27" s="88">
        <v>161875000</v>
      </c>
      <c r="F27" s="88">
        <v>3932692541.9293675</v>
      </c>
      <c r="G27" s="88">
        <v>1630503791.3600001</v>
      </c>
    </row>
    <row r="28" spans="1:7" s="5" customFormat="1" ht="15">
      <c r="A28" s="6">
        <f t="shared" si="0"/>
        <v>10</v>
      </c>
      <c r="B28" s="88">
        <v>25519174727.77</v>
      </c>
      <c r="C28" s="88">
        <v>2709152029.0760403</v>
      </c>
      <c r="D28" s="88">
        <v>3412948096.9097362</v>
      </c>
      <c r="E28" s="88">
        <v>161875000</v>
      </c>
      <c r="F28" s="88">
        <v>3936462541.9293671</v>
      </c>
      <c r="G28" s="88">
        <v>1635840852.29</v>
      </c>
    </row>
    <row r="29" spans="1:7" s="5" customFormat="1" ht="15">
      <c r="A29" s="6">
        <f t="shared" si="0"/>
        <v>11</v>
      </c>
      <c r="B29" s="88">
        <v>25518220815.669998</v>
      </c>
      <c r="C29" s="88">
        <v>2599152029.0760403</v>
      </c>
      <c r="D29" s="88">
        <v>3412948096.9097362</v>
      </c>
      <c r="E29" s="88">
        <v>161875000</v>
      </c>
      <c r="F29" s="88">
        <v>3939562541.9293675</v>
      </c>
      <c r="G29" s="88">
        <v>1617317053.8099999</v>
      </c>
    </row>
    <row r="30" spans="1:7" s="5" customFormat="1" ht="15">
      <c r="A30" s="6">
        <f t="shared" si="0"/>
        <v>12</v>
      </c>
      <c r="B30" s="88">
        <v>25519158491.82</v>
      </c>
      <c r="C30" s="88">
        <v>2619152029.0760403</v>
      </c>
      <c r="D30" s="88">
        <v>3460948096.9097362</v>
      </c>
      <c r="E30" s="88">
        <v>161875000</v>
      </c>
      <c r="F30" s="88">
        <v>3862078265.1601329</v>
      </c>
      <c r="G30" s="88">
        <v>1678066802.71</v>
      </c>
    </row>
    <row r="31" spans="1:7" s="5" customFormat="1" ht="15">
      <c r="A31" s="6">
        <f t="shared" si="0"/>
        <v>13</v>
      </c>
      <c r="B31" s="88">
        <v>25547568258.919998</v>
      </c>
      <c r="C31" s="88">
        <v>2759152029.0760403</v>
      </c>
      <c r="D31" s="88">
        <v>3460472212.1948853</v>
      </c>
      <c r="E31" s="88">
        <v>161875000</v>
      </c>
      <c r="F31" s="88">
        <v>3863018265.1601324</v>
      </c>
      <c r="G31" s="88">
        <v>1729923899.25</v>
      </c>
    </row>
    <row r="32" spans="1:7" s="5" customFormat="1" ht="15">
      <c r="A32" s="6">
        <f t="shared" si="0"/>
        <v>14</v>
      </c>
      <c r="B32" s="88">
        <v>25547568258.919998</v>
      </c>
      <c r="C32" s="88">
        <v>2759152029.0760403</v>
      </c>
      <c r="D32" s="88">
        <v>3460472212.1948853</v>
      </c>
      <c r="E32" s="88">
        <v>161875000</v>
      </c>
      <c r="F32" s="88">
        <v>3863018265.1601324</v>
      </c>
      <c r="G32" s="88">
        <v>1729923899.25</v>
      </c>
    </row>
    <row r="33" spans="1:7" s="5" customFormat="1" ht="15">
      <c r="A33" s="6">
        <f t="shared" si="0"/>
        <v>15</v>
      </c>
      <c r="B33" s="88">
        <v>25547568258.919998</v>
      </c>
      <c r="C33" s="88">
        <v>2758988001.6232405</v>
      </c>
      <c r="D33" s="88">
        <v>3460472212.1948853</v>
      </c>
      <c r="E33" s="88">
        <v>161875000</v>
      </c>
      <c r="F33" s="88">
        <v>3863018265.1601324</v>
      </c>
      <c r="G33" s="88">
        <v>1737062636.25</v>
      </c>
    </row>
    <row r="34" spans="1:7" s="5" customFormat="1" ht="15">
      <c r="A34" s="6">
        <f t="shared" si="0"/>
        <v>16</v>
      </c>
      <c r="B34" s="88">
        <v>25538286155.119999</v>
      </c>
      <c r="C34" s="88">
        <v>2818988001.6232405</v>
      </c>
      <c r="D34" s="88">
        <v>3460472212.1948853</v>
      </c>
      <c r="E34" s="88">
        <v>161875000</v>
      </c>
      <c r="F34" s="88">
        <v>3865878265.1601334</v>
      </c>
      <c r="G34" s="88">
        <v>1924795824.6599998</v>
      </c>
    </row>
    <row r="35" spans="1:7" s="5" customFormat="1" ht="15">
      <c r="A35" s="6">
        <f t="shared" si="0"/>
        <v>17</v>
      </c>
      <c r="B35" s="88">
        <v>25518168319.84</v>
      </c>
      <c r="C35" s="88">
        <v>2788988001.6232405</v>
      </c>
      <c r="D35" s="88">
        <v>3460472212.1948853</v>
      </c>
      <c r="E35" s="88">
        <v>161875000</v>
      </c>
      <c r="F35" s="88">
        <v>3892728265.1601329</v>
      </c>
      <c r="G35" s="88">
        <v>1835122686.22</v>
      </c>
    </row>
    <row r="36" spans="1:7" s="5" customFormat="1" ht="15">
      <c r="A36" s="6">
        <f t="shared" si="0"/>
        <v>18</v>
      </c>
      <c r="B36" s="88">
        <v>25557016279.98</v>
      </c>
      <c r="C36" s="88">
        <v>2848988001.6232405</v>
      </c>
      <c r="D36" s="88">
        <v>3460472212.1948853</v>
      </c>
      <c r="E36" s="88">
        <v>161875000</v>
      </c>
      <c r="F36" s="88">
        <v>3898638265.1601324</v>
      </c>
      <c r="G36" s="88">
        <v>1709199072.51</v>
      </c>
    </row>
    <row r="37" spans="1:7" s="5" customFormat="1" ht="15">
      <c r="A37" s="6">
        <f t="shared" si="0"/>
        <v>19</v>
      </c>
      <c r="B37" s="88">
        <v>25628851131.5</v>
      </c>
      <c r="C37" s="88">
        <v>2948988001.6232405</v>
      </c>
      <c r="D37" s="88">
        <v>3460472212.1948853</v>
      </c>
      <c r="E37" s="88">
        <v>161875000</v>
      </c>
      <c r="F37" s="88">
        <v>3898358265.1601329</v>
      </c>
      <c r="G37" s="88">
        <v>1714696375.0999999</v>
      </c>
    </row>
    <row r="38" spans="1:7" s="5" customFormat="1" ht="15">
      <c r="A38" s="6">
        <f t="shared" si="0"/>
        <v>20</v>
      </c>
      <c r="B38" s="88">
        <v>25672830085.630001</v>
      </c>
      <c r="C38" s="88">
        <v>2948988001.6232405</v>
      </c>
      <c r="D38" s="88">
        <v>3447649990.0073853</v>
      </c>
      <c r="E38" s="88">
        <v>161875000</v>
      </c>
      <c r="F38" s="88">
        <v>3900828265.1601329</v>
      </c>
      <c r="G38" s="88">
        <v>1740846271.95</v>
      </c>
    </row>
    <row r="39" spans="1:7" s="5" customFormat="1" ht="15">
      <c r="A39" s="6">
        <f t="shared" si="0"/>
        <v>21</v>
      </c>
      <c r="B39" s="88">
        <v>25672830085.630001</v>
      </c>
      <c r="C39" s="88">
        <v>2948988001.6232405</v>
      </c>
      <c r="D39" s="88">
        <v>3447072336.1807232</v>
      </c>
      <c r="E39" s="88">
        <v>161875000</v>
      </c>
      <c r="F39" s="88">
        <v>3900828265.1601329</v>
      </c>
      <c r="G39" s="88">
        <v>1740846271.95</v>
      </c>
    </row>
    <row r="40" spans="1:7" s="5" customFormat="1" ht="15">
      <c r="A40" s="6">
        <f t="shared" si="0"/>
        <v>22</v>
      </c>
      <c r="B40" s="88">
        <v>25672830085.630001</v>
      </c>
      <c r="C40" s="88">
        <v>2948988001.6232405</v>
      </c>
      <c r="D40" s="88">
        <v>3447072336.1807232</v>
      </c>
      <c r="E40" s="88">
        <v>161875000</v>
      </c>
      <c r="F40" s="88">
        <v>3900828265.1601329</v>
      </c>
      <c r="G40" s="88">
        <v>1744678759.95</v>
      </c>
    </row>
    <row r="41" spans="1:7" s="5" customFormat="1" ht="15">
      <c r="A41" s="6">
        <f t="shared" si="0"/>
        <v>23</v>
      </c>
      <c r="B41" s="88">
        <v>25700224790.389999</v>
      </c>
      <c r="C41" s="88">
        <v>2898988001.6232405</v>
      </c>
      <c r="D41" s="88">
        <v>3445249056.84729</v>
      </c>
      <c r="E41" s="88">
        <v>141875000</v>
      </c>
      <c r="F41" s="88">
        <v>3925698265.1601329</v>
      </c>
      <c r="G41" s="88">
        <v>1708927317.76</v>
      </c>
    </row>
    <row r="42" spans="1:7" s="5" customFormat="1" ht="15">
      <c r="A42" s="6">
        <f t="shared" si="0"/>
        <v>24</v>
      </c>
      <c r="B42" s="88">
        <v>25761730320.450001</v>
      </c>
      <c r="C42" s="88">
        <v>2948988001.6232405</v>
      </c>
      <c r="D42" s="88">
        <v>3445249056.84729</v>
      </c>
      <c r="E42" s="88">
        <v>141875000</v>
      </c>
      <c r="F42" s="88">
        <v>3934768265.1601329</v>
      </c>
      <c r="G42" s="88">
        <v>1842427505.3600001</v>
      </c>
    </row>
    <row r="43" spans="1:7" s="5" customFormat="1" ht="15">
      <c r="A43" s="6">
        <f t="shared" si="0"/>
        <v>25</v>
      </c>
      <c r="B43" s="88">
        <v>25761730320.450001</v>
      </c>
      <c r="C43" s="88">
        <v>2948988001.6232405</v>
      </c>
      <c r="D43" s="88">
        <v>3445249056.84729</v>
      </c>
      <c r="E43" s="88">
        <v>141875000</v>
      </c>
      <c r="F43" s="88">
        <v>3934768265.1601329</v>
      </c>
      <c r="G43" s="88">
        <v>1842427505.3600001</v>
      </c>
    </row>
    <row r="44" spans="1:7" s="5" customFormat="1" ht="15">
      <c r="A44" s="6">
        <f t="shared" si="0"/>
        <v>26</v>
      </c>
      <c r="B44" s="88">
        <v>25791068648.25</v>
      </c>
      <c r="C44" s="88">
        <v>2838988001.6232405</v>
      </c>
      <c r="D44" s="88">
        <v>3421881531.84729</v>
      </c>
      <c r="E44" s="88">
        <v>141875000</v>
      </c>
      <c r="F44" s="88">
        <v>3954198265.1601334</v>
      </c>
      <c r="G44" s="88">
        <v>1902433737.5999999</v>
      </c>
    </row>
    <row r="45" spans="1:7" s="5" customFormat="1" ht="15">
      <c r="A45" s="6">
        <f t="shared" si="0"/>
        <v>27</v>
      </c>
      <c r="B45" s="88">
        <v>25793006529.170002</v>
      </c>
      <c r="C45" s="88">
        <v>2958988001.6232405</v>
      </c>
      <c r="D45" s="88">
        <v>3421881531.84729</v>
      </c>
      <c r="E45" s="88">
        <v>141875000</v>
      </c>
      <c r="F45" s="88">
        <v>4004578265.1601334</v>
      </c>
      <c r="G45" s="88">
        <v>1819412492.3</v>
      </c>
    </row>
    <row r="46" spans="1:7" s="5" customFormat="1" ht="15">
      <c r="A46" s="6">
        <f t="shared" si="0"/>
        <v>28</v>
      </c>
      <c r="B46" s="88">
        <v>25793006529.170002</v>
      </c>
      <c r="C46" s="88">
        <v>2958988001.6232405</v>
      </c>
      <c r="D46" s="88">
        <v>3404157785.8155441</v>
      </c>
      <c r="E46" s="88">
        <v>141875000</v>
      </c>
      <c r="F46" s="88">
        <v>4004578265.1601334</v>
      </c>
      <c r="G46" s="88">
        <v>1819412492.3</v>
      </c>
    </row>
    <row r="47" spans="1:7" s="5" customFormat="1" ht="15">
      <c r="A47" s="6">
        <f t="shared" si="0"/>
        <v>29</v>
      </c>
      <c r="B47" s="88">
        <v>25793006529.170002</v>
      </c>
      <c r="C47" s="88">
        <v>2955938539.0532403</v>
      </c>
      <c r="D47" s="88">
        <v>3404157785.8155441</v>
      </c>
      <c r="E47" s="88">
        <v>141875000</v>
      </c>
      <c r="F47" s="88">
        <v>4004578265.1601334</v>
      </c>
      <c r="G47" s="88">
        <v>1690397009.3000002</v>
      </c>
    </row>
    <row r="48" spans="1:7" s="5" customFormat="1" ht="15">
      <c r="A48" s="6">
        <f t="shared" si="0"/>
        <v>30</v>
      </c>
      <c r="B48" s="88">
        <v>25757466814.379997</v>
      </c>
      <c r="C48" s="88">
        <v>3223230205.7232404</v>
      </c>
      <c r="D48" s="88">
        <v>3402656900.8719435</v>
      </c>
      <c r="E48" s="88">
        <v>120000000</v>
      </c>
      <c r="F48" s="88">
        <v>3931328265.1601334</v>
      </c>
      <c r="G48" s="88">
        <v>1894048950.29</v>
      </c>
    </row>
    <row r="49" spans="1:7" s="5" customFormat="1" ht="15">
      <c r="A49" s="6">
        <f t="shared" si="0"/>
        <v>31</v>
      </c>
      <c r="B49" s="88"/>
      <c r="C49" s="88"/>
      <c r="D49" s="88"/>
      <c r="E49" s="88"/>
      <c r="F49" s="88"/>
      <c r="G49" s="88"/>
    </row>
    <row r="50" spans="1:7" s="5" customFormat="1" ht="15">
      <c r="A50" s="4" t="s">
        <v>8</v>
      </c>
      <c r="B50" s="27">
        <f>SUM(B19:B49)</f>
        <v>767157803049.97998</v>
      </c>
      <c r="C50" s="27">
        <f>SUM(C19:C49)</f>
        <v>87739379007.89975</v>
      </c>
      <c r="D50" s="27">
        <f>SUM(D19:D49)</f>
        <v>102348793647.28082</v>
      </c>
      <c r="E50" s="27">
        <f t="shared" ref="E50:F50" si="1">SUM(E19:E49)</f>
        <v>4674375000</v>
      </c>
      <c r="F50" s="27">
        <f t="shared" si="1"/>
        <v>117551124999.26547</v>
      </c>
      <c r="G50" s="27">
        <f>SUM(G19:G49)</f>
        <v>52812212143.520004</v>
      </c>
    </row>
    <row r="51" spans="1:7" s="5" customFormat="1" ht="15">
      <c r="A51" s="4" t="s">
        <v>9</v>
      </c>
      <c r="B51" s="27">
        <f>B50/$G$79</f>
        <v>25571926768.332664</v>
      </c>
      <c r="C51" s="27">
        <f>C50/$G$79</f>
        <v>2924645966.9299917</v>
      </c>
      <c r="D51" s="27">
        <f t="shared" ref="D51:G51" si="2">D50/$G$79</f>
        <v>3411626454.9093609</v>
      </c>
      <c r="E51" s="27">
        <f t="shared" si="2"/>
        <v>155812500</v>
      </c>
      <c r="F51" s="27">
        <f t="shared" si="2"/>
        <v>3918370833.3088489</v>
      </c>
      <c r="G51" s="27">
        <f t="shared" si="2"/>
        <v>1760407071.4506669</v>
      </c>
    </row>
    <row r="52" spans="1:7" s="3" customFormat="1" ht="15">
      <c r="A52" s="2"/>
      <c r="B52" s="2"/>
      <c r="C52" s="2"/>
      <c r="D52" s="2"/>
      <c r="E52" s="2"/>
      <c r="F52" s="2"/>
      <c r="G52" s="2"/>
    </row>
    <row r="53" spans="1:7" s="3" customFormat="1" ht="15">
      <c r="A53" s="1" t="s">
        <v>27</v>
      </c>
      <c r="B53" s="2"/>
      <c r="C53" s="2"/>
      <c r="D53" s="2"/>
      <c r="E53" s="2"/>
      <c r="F53" s="2"/>
      <c r="G53" s="2"/>
    </row>
    <row r="54" spans="1:7" s="5" customFormat="1" ht="12.75">
      <c r="A54" s="28" t="s">
        <v>3</v>
      </c>
      <c r="B54" s="29" t="s">
        <v>4</v>
      </c>
      <c r="C54" s="29"/>
      <c r="D54" s="29"/>
      <c r="E54" s="29"/>
      <c r="F54" s="30"/>
      <c r="G54" s="30"/>
    </row>
    <row r="55" spans="1:7" s="5" customFormat="1" ht="15">
      <c r="A55" s="31">
        <v>1</v>
      </c>
      <c r="B55" s="32" t="s">
        <v>18</v>
      </c>
      <c r="C55" s="33"/>
      <c r="D55" s="33"/>
      <c r="E55" s="33"/>
      <c r="F55" s="34"/>
      <c r="G55" s="89">
        <v>1554081000</v>
      </c>
    </row>
    <row r="56" spans="1:7" s="5" customFormat="1" ht="15">
      <c r="A56" s="31">
        <v>2</v>
      </c>
      <c r="B56" s="35" t="s">
        <v>19</v>
      </c>
      <c r="C56" s="36"/>
      <c r="D56" s="36"/>
      <c r="E56" s="36"/>
      <c r="F56" s="37"/>
      <c r="G56" s="89">
        <v>599415000</v>
      </c>
    </row>
    <row r="57" spans="1:7" s="5" customFormat="1" ht="15">
      <c r="A57" s="31">
        <v>3</v>
      </c>
      <c r="B57" s="38" t="s">
        <v>86</v>
      </c>
      <c r="C57" s="39"/>
      <c r="D57" s="39"/>
      <c r="E57" s="39"/>
      <c r="F57" s="34"/>
      <c r="G57" s="46">
        <f>SUM(B51:E51)-G55</f>
        <v>30509930690.17202</v>
      </c>
    </row>
    <row r="58" spans="1:7" s="5" customFormat="1" ht="15">
      <c r="A58" s="31">
        <v>4</v>
      </c>
      <c r="B58" s="35" t="s">
        <v>24</v>
      </c>
      <c r="C58" s="36"/>
      <c r="D58" s="36"/>
      <c r="E58" s="36"/>
      <c r="F58" s="37"/>
      <c r="G58" s="90">
        <v>526344526.88999999</v>
      </c>
    </row>
    <row r="59" spans="1:7" s="5" customFormat="1" ht="15">
      <c r="A59" s="31">
        <v>5</v>
      </c>
      <c r="B59" s="38" t="s">
        <v>23</v>
      </c>
      <c r="C59" s="39"/>
      <c r="D59" s="39"/>
      <c r="E59" s="39"/>
      <c r="F59" s="34"/>
      <c r="G59" s="90">
        <v>10797363.33</v>
      </c>
    </row>
    <row r="60" spans="1:7" s="5" customFormat="1" ht="15">
      <c r="A60" s="31">
        <v>6</v>
      </c>
      <c r="B60" s="35" t="s">
        <v>25</v>
      </c>
      <c r="C60" s="36"/>
      <c r="D60" s="36"/>
      <c r="E60" s="36"/>
      <c r="F60" s="37"/>
      <c r="G60" s="90">
        <v>606609201.62</v>
      </c>
    </row>
    <row r="61" spans="1:7" s="5" customFormat="1" ht="15">
      <c r="A61" s="31">
        <v>7</v>
      </c>
      <c r="B61" s="40" t="s">
        <v>0</v>
      </c>
      <c r="C61" s="41"/>
      <c r="D61" s="41"/>
      <c r="E61" s="41"/>
      <c r="F61" s="42"/>
      <c r="G61" s="47">
        <f>SUM(G62:G65)</f>
        <v>326417460.63000005</v>
      </c>
    </row>
    <row r="62" spans="1:7" s="5" customFormat="1" ht="15">
      <c r="A62" s="43">
        <v>7.1</v>
      </c>
      <c r="B62" s="38" t="s">
        <v>20</v>
      </c>
      <c r="C62" s="39"/>
      <c r="D62" s="39"/>
      <c r="E62" s="39"/>
      <c r="F62" s="39"/>
      <c r="G62" s="91">
        <v>286804418.48000002</v>
      </c>
    </row>
    <row r="63" spans="1:7" s="5" customFormat="1" ht="15">
      <c r="A63" s="43">
        <v>7.2</v>
      </c>
      <c r="B63" s="38" t="s">
        <v>21</v>
      </c>
      <c r="C63" s="39"/>
      <c r="D63" s="39"/>
      <c r="E63" s="39"/>
      <c r="F63" s="39"/>
      <c r="G63" s="92">
        <v>25838229.23</v>
      </c>
    </row>
    <row r="64" spans="1:7" s="5" customFormat="1" ht="15">
      <c r="A64" s="43">
        <v>7.3</v>
      </c>
      <c r="B64" s="38" t="s">
        <v>22</v>
      </c>
      <c r="C64" s="39"/>
      <c r="D64" s="39"/>
      <c r="E64" s="39"/>
      <c r="F64" s="39"/>
      <c r="G64" s="92">
        <v>12557278.720000001</v>
      </c>
    </row>
    <row r="65" spans="1:9" s="5" customFormat="1" ht="15">
      <c r="A65" s="43">
        <v>7.4</v>
      </c>
      <c r="B65" s="44" t="s">
        <v>34</v>
      </c>
      <c r="C65" s="45"/>
      <c r="D65" s="45"/>
      <c r="E65" s="39"/>
      <c r="F65" s="39"/>
      <c r="G65" s="93">
        <v>1217534.2</v>
      </c>
    </row>
    <row r="66" spans="1:9" s="5" customFormat="1" ht="15">
      <c r="A66" s="6">
        <v>8</v>
      </c>
      <c r="B66" s="36" t="s">
        <v>10</v>
      </c>
      <c r="C66" s="36"/>
      <c r="D66" s="36"/>
      <c r="E66" s="36"/>
      <c r="F66" s="36"/>
      <c r="G66" s="94">
        <v>20198483</v>
      </c>
      <c r="I66" s="79"/>
    </row>
    <row r="67" spans="1:9" s="3" customFormat="1">
      <c r="A67" s="80"/>
    </row>
    <row r="68" spans="1:9" s="3" customFormat="1">
      <c r="A68" s="80"/>
    </row>
    <row r="69" spans="1:9" s="3" customFormat="1">
      <c r="B69" s="109" t="str">
        <f>A1</f>
        <v>---------- Finance Limited</v>
      </c>
      <c r="C69" s="109"/>
      <c r="D69" s="109"/>
      <c r="E69" s="109"/>
      <c r="F69" s="109"/>
      <c r="G69" s="109"/>
    </row>
    <row r="70" spans="1:9" s="3" customFormat="1">
      <c r="B70" s="96" t="str">
        <f>A2</f>
        <v>Details of Base Rate (Monthly)</v>
      </c>
      <c r="C70" s="96"/>
      <c r="D70" s="96"/>
      <c r="E70" s="96"/>
      <c r="F70" s="96"/>
      <c r="G70" s="96"/>
    </row>
    <row r="71" spans="1:9" s="3" customFormat="1" ht="15" thickBot="1">
      <c r="A71" s="24"/>
      <c r="B71" s="24"/>
      <c r="C71" s="24"/>
      <c r="D71" s="95" t="str">
        <f>C3</f>
        <v>June</v>
      </c>
      <c r="E71" s="85">
        <f>D3</f>
        <v>2013</v>
      </c>
      <c r="F71" s="24"/>
      <c r="G71" s="25"/>
    </row>
    <row r="72" spans="1:9" s="3" customFormat="1" ht="15.75" thickTop="1" thickBot="1">
      <c r="A72" s="80"/>
      <c r="B72" s="1" t="s">
        <v>73</v>
      </c>
    </row>
    <row r="73" spans="1:9" s="3" customFormat="1">
      <c r="A73" s="80"/>
      <c r="B73" s="97" t="s">
        <v>35</v>
      </c>
      <c r="C73" s="98"/>
      <c r="D73" s="98"/>
      <c r="E73" s="98"/>
      <c r="F73" s="98"/>
      <c r="G73" s="99"/>
    </row>
    <row r="74" spans="1:9" s="3" customFormat="1">
      <c r="A74" s="80"/>
      <c r="B74" s="48"/>
      <c r="C74" s="49"/>
      <c r="D74" s="49"/>
      <c r="E74" s="49"/>
      <c r="F74" s="49"/>
      <c r="G74" s="50"/>
    </row>
    <row r="75" spans="1:9" s="3" customFormat="1">
      <c r="A75" s="80"/>
      <c r="B75" s="48" t="s">
        <v>41</v>
      </c>
      <c r="C75" s="49"/>
      <c r="D75" s="49"/>
      <c r="E75" s="49"/>
      <c r="F75" s="49"/>
      <c r="G75" s="51">
        <f>G61</f>
        <v>326417460.63000005</v>
      </c>
    </row>
    <row r="76" spans="1:9" s="3" customFormat="1">
      <c r="A76" s="80"/>
      <c r="B76" s="48" t="s">
        <v>69</v>
      </c>
      <c r="C76" s="49"/>
      <c r="D76" s="49"/>
      <c r="E76" s="49"/>
      <c r="F76" s="49"/>
      <c r="G76" s="51">
        <f>SUM(B51:E51)</f>
        <v>32064011690.17202</v>
      </c>
    </row>
    <row r="77" spans="1:9" s="3" customFormat="1" ht="15">
      <c r="A77" s="80"/>
      <c r="B77" s="52"/>
      <c r="C77" s="53" t="s">
        <v>38</v>
      </c>
      <c r="D77" s="49"/>
      <c r="E77" s="49"/>
      <c r="F77" s="49"/>
      <c r="G77" s="54">
        <f>IF(G76=0,0,G75/G76)</f>
        <v>1.018018156256008E-2</v>
      </c>
    </row>
    <row r="78" spans="1:9" s="3" customFormat="1">
      <c r="A78" s="80"/>
      <c r="B78" s="52"/>
      <c r="C78" s="55"/>
      <c r="D78" s="49"/>
      <c r="E78" s="49"/>
      <c r="F78" s="49"/>
      <c r="G78" s="54"/>
    </row>
    <row r="79" spans="1:9" s="3" customFormat="1">
      <c r="A79" s="80"/>
      <c r="B79" s="48" t="s">
        <v>39</v>
      </c>
      <c r="C79" s="49"/>
      <c r="D79" s="49"/>
      <c r="E79" s="49"/>
      <c r="F79" s="49"/>
      <c r="G79" s="50">
        <f>DAY(DATE(D3,MONTH(DATE(D3,MONTH(DATEVALUE(C3&amp;" 1")),1))+1,0))</f>
        <v>30</v>
      </c>
    </row>
    <row r="80" spans="1:9" s="3" customFormat="1">
      <c r="A80" s="80"/>
      <c r="B80" s="48" t="s">
        <v>40</v>
      </c>
      <c r="C80" s="49"/>
      <c r="D80" s="49"/>
      <c r="E80" s="49"/>
      <c r="F80" s="49"/>
      <c r="G80" s="50">
        <f>DATE(D3+1,1,1)-DATE(D3,1,1)</f>
        <v>365</v>
      </c>
    </row>
    <row r="81" spans="1:7" s="3" customFormat="1" ht="15.75" thickBot="1">
      <c r="A81" s="80"/>
      <c r="B81" s="56"/>
      <c r="C81" s="57" t="s">
        <v>42</v>
      </c>
      <c r="D81" s="58"/>
      <c r="E81" s="58"/>
      <c r="F81" s="58"/>
      <c r="G81" s="76">
        <f>G77*G80/G79</f>
        <v>0.12385887567781431</v>
      </c>
    </row>
    <row r="82" spans="1:7" s="3" customFormat="1">
      <c r="A82" s="80"/>
    </row>
    <row r="83" spans="1:7" s="3" customFormat="1" ht="15" thickBot="1">
      <c r="A83" s="80"/>
    </row>
    <row r="84" spans="1:7" s="3" customFormat="1">
      <c r="A84" s="80"/>
      <c r="B84" s="100" t="s">
        <v>15</v>
      </c>
      <c r="C84" s="101"/>
      <c r="D84" s="101"/>
      <c r="E84" s="101"/>
      <c r="F84" s="101"/>
      <c r="G84" s="102"/>
    </row>
    <row r="85" spans="1:7" s="3" customFormat="1" ht="15">
      <c r="A85" s="80"/>
      <c r="B85" s="59"/>
      <c r="C85" s="49"/>
      <c r="D85" s="49"/>
      <c r="E85" s="49"/>
      <c r="F85" s="49"/>
      <c r="G85" s="50"/>
    </row>
    <row r="86" spans="1:7" s="3" customFormat="1">
      <c r="A86" s="80"/>
      <c r="B86" s="48" t="s">
        <v>43</v>
      </c>
      <c r="C86" s="49"/>
      <c r="D86" s="49"/>
      <c r="E86" s="49"/>
      <c r="F86" s="49"/>
      <c r="G86" s="51">
        <f>G55</f>
        <v>1554081000</v>
      </c>
    </row>
    <row r="87" spans="1:7" s="3" customFormat="1">
      <c r="A87" s="80"/>
      <c r="B87" s="48" t="s">
        <v>44</v>
      </c>
      <c r="C87" s="49"/>
      <c r="D87" s="49"/>
      <c r="E87" s="49"/>
      <c r="F87" s="49"/>
      <c r="G87" s="60">
        <f>G81</f>
        <v>0.12385887567781431</v>
      </c>
    </row>
    <row r="88" spans="1:7" s="3" customFormat="1" ht="15">
      <c r="A88" s="80"/>
      <c r="B88" s="52"/>
      <c r="C88" s="53" t="s">
        <v>47</v>
      </c>
      <c r="D88" s="49"/>
      <c r="E88" s="49"/>
      <c r="F88" s="49"/>
      <c r="G88" s="51">
        <f>G86*G87</f>
        <v>192486725.37225336</v>
      </c>
    </row>
    <row r="89" spans="1:7" s="3" customFormat="1">
      <c r="A89" s="80"/>
      <c r="B89" s="48"/>
      <c r="C89" s="49"/>
      <c r="D89" s="49"/>
      <c r="E89" s="49"/>
      <c r="F89" s="49"/>
      <c r="G89" s="50"/>
    </row>
    <row r="90" spans="1:7" s="3" customFormat="1">
      <c r="A90" s="80"/>
      <c r="B90" s="48" t="s">
        <v>43</v>
      </c>
      <c r="C90" s="49"/>
      <c r="D90" s="49"/>
      <c r="E90" s="49"/>
      <c r="F90" s="49"/>
      <c r="G90" s="51">
        <f>G86</f>
        <v>1554081000</v>
      </c>
    </row>
    <row r="91" spans="1:7" s="3" customFormat="1">
      <c r="A91" s="80"/>
      <c r="B91" s="48" t="s">
        <v>45</v>
      </c>
      <c r="C91" s="49"/>
      <c r="D91" s="49"/>
      <c r="E91" s="49"/>
      <c r="F91" s="49"/>
      <c r="G91" s="51">
        <f>G56</f>
        <v>599415000</v>
      </c>
    </row>
    <row r="92" spans="1:7" s="3" customFormat="1">
      <c r="A92" s="80"/>
      <c r="B92" s="52" t="s">
        <v>48</v>
      </c>
      <c r="C92" s="49"/>
      <c r="D92" s="49"/>
      <c r="E92" s="49"/>
      <c r="F92" s="49"/>
      <c r="G92" s="51">
        <f>G90-G91</f>
        <v>954666000</v>
      </c>
    </row>
    <row r="93" spans="1:7" s="3" customFormat="1">
      <c r="A93" s="80"/>
      <c r="B93" s="48"/>
      <c r="C93" s="49"/>
      <c r="D93" s="49"/>
      <c r="E93" s="49"/>
      <c r="F93" s="49"/>
      <c r="G93" s="50"/>
    </row>
    <row r="94" spans="1:7" s="3" customFormat="1">
      <c r="B94" s="48" t="s">
        <v>46</v>
      </c>
      <c r="C94" s="49"/>
      <c r="D94" s="49"/>
      <c r="E94" s="49"/>
      <c r="F94" s="49"/>
      <c r="G94" s="51">
        <f>G51</f>
        <v>1760407071.4506669</v>
      </c>
    </row>
    <row r="95" spans="1:7" s="3" customFormat="1">
      <c r="B95" s="52" t="s">
        <v>49</v>
      </c>
      <c r="C95" s="49"/>
      <c r="D95" s="49"/>
      <c r="E95" s="49"/>
      <c r="F95" s="49"/>
      <c r="G95" s="51">
        <f>G56</f>
        <v>599415000</v>
      </c>
    </row>
    <row r="96" spans="1:7" s="3" customFormat="1">
      <c r="B96" s="52" t="s">
        <v>50</v>
      </c>
      <c r="C96" s="49"/>
      <c r="D96" s="49"/>
      <c r="E96" s="49"/>
      <c r="F96" s="49"/>
      <c r="G96" s="51">
        <f>G94-G95</f>
        <v>1160992071.4506669</v>
      </c>
    </row>
    <row r="97" spans="2:7" s="3" customFormat="1">
      <c r="B97" s="48"/>
      <c r="C97" s="49"/>
      <c r="D97" s="49"/>
      <c r="E97" s="49"/>
      <c r="F97" s="49"/>
      <c r="G97" s="50"/>
    </row>
    <row r="98" spans="2:7" s="3" customFormat="1">
      <c r="B98" s="48" t="s">
        <v>56</v>
      </c>
      <c r="C98" s="49"/>
      <c r="D98" s="49"/>
      <c r="E98" s="49"/>
      <c r="F98" s="49"/>
      <c r="G98" s="51">
        <f>G59</f>
        <v>10797363.33</v>
      </c>
    </row>
    <row r="99" spans="2:7" s="3" customFormat="1">
      <c r="B99" s="48" t="s">
        <v>51</v>
      </c>
      <c r="C99" s="49"/>
      <c r="D99" s="49"/>
      <c r="E99" s="49"/>
      <c r="F99" s="49"/>
      <c r="G99" s="51">
        <f>G96</f>
        <v>1160992071.4506669</v>
      </c>
    </row>
    <row r="100" spans="2:7" s="3" customFormat="1">
      <c r="B100" s="52" t="s">
        <v>57</v>
      </c>
      <c r="C100" s="49"/>
      <c r="D100" s="49"/>
      <c r="E100" s="49"/>
      <c r="F100" s="49"/>
      <c r="G100" s="54">
        <f>IF(G99=0,0,G98/G99)</f>
        <v>9.3001180589533453E-3</v>
      </c>
    </row>
    <row r="101" spans="2:7" s="3" customFormat="1">
      <c r="B101" s="52" t="s">
        <v>58</v>
      </c>
      <c r="C101" s="49"/>
      <c r="D101" s="49"/>
      <c r="E101" s="49"/>
      <c r="F101" s="49"/>
      <c r="G101" s="54">
        <f>G100*365/G79</f>
        <v>0.11315143638393237</v>
      </c>
    </row>
    <row r="102" spans="2:7" s="3" customFormat="1">
      <c r="B102" s="48" t="s">
        <v>53</v>
      </c>
      <c r="C102" s="49"/>
      <c r="D102" s="49"/>
      <c r="E102" s="49"/>
      <c r="F102" s="49"/>
      <c r="G102" s="51">
        <f>G92</f>
        <v>954666000</v>
      </c>
    </row>
    <row r="103" spans="2:7" s="3" customFormat="1" ht="15">
      <c r="B103" s="52"/>
      <c r="C103" s="53" t="s">
        <v>52</v>
      </c>
      <c r="D103" s="49"/>
      <c r="E103" s="49"/>
      <c r="F103" s="49"/>
      <c r="G103" s="51">
        <f>G101*G102</f>
        <v>108021829.16690318</v>
      </c>
    </row>
    <row r="104" spans="2:7" s="3" customFormat="1">
      <c r="B104" s="52"/>
      <c r="C104" s="49"/>
      <c r="D104" s="49"/>
      <c r="E104" s="49"/>
      <c r="F104" s="49"/>
      <c r="G104" s="61"/>
    </row>
    <row r="105" spans="2:7" s="3" customFormat="1">
      <c r="B105" s="48" t="s">
        <v>54</v>
      </c>
      <c r="C105" s="49"/>
      <c r="D105" s="49"/>
      <c r="E105" s="49"/>
      <c r="F105" s="49"/>
      <c r="G105" s="51">
        <f>G88-G103</f>
        <v>84464896.205350175</v>
      </c>
    </row>
    <row r="106" spans="2:7" s="3" customFormat="1">
      <c r="B106" s="48" t="s">
        <v>87</v>
      </c>
      <c r="C106" s="49"/>
      <c r="D106" s="49"/>
      <c r="E106" s="49"/>
      <c r="F106" s="49"/>
      <c r="G106" s="51">
        <f>G57</f>
        <v>30509930690.17202</v>
      </c>
    </row>
    <row r="107" spans="2:7" s="3" customFormat="1" ht="15.75" thickBot="1">
      <c r="B107" s="56"/>
      <c r="C107" s="57" t="s">
        <v>55</v>
      </c>
      <c r="D107" s="58"/>
      <c r="E107" s="58"/>
      <c r="F107" s="58"/>
      <c r="G107" s="76">
        <f>IF(G106=0,0,G105/G106)</f>
        <v>2.7684394652708385E-3</v>
      </c>
    </row>
    <row r="108" spans="2:7" s="3" customFormat="1" ht="15" thickBot="1">
      <c r="G108" s="62"/>
    </row>
    <row r="109" spans="2:7" s="3" customFormat="1">
      <c r="B109" s="100" t="s">
        <v>16</v>
      </c>
      <c r="C109" s="101"/>
      <c r="D109" s="101"/>
      <c r="E109" s="101"/>
      <c r="F109" s="101"/>
      <c r="G109" s="102"/>
    </row>
    <row r="110" spans="2:7" s="3" customFormat="1">
      <c r="B110" s="48"/>
      <c r="C110" s="49"/>
      <c r="D110" s="49"/>
      <c r="E110" s="49"/>
      <c r="F110" s="49"/>
      <c r="G110" s="50"/>
    </row>
    <row r="111" spans="2:7" s="3" customFormat="1">
      <c r="B111" s="48" t="s">
        <v>10</v>
      </c>
      <c r="C111" s="49"/>
      <c r="D111" s="49"/>
      <c r="E111" s="49"/>
      <c r="F111" s="49"/>
      <c r="G111" s="51">
        <f>G66</f>
        <v>20198483</v>
      </c>
    </row>
    <row r="112" spans="2:7" s="3" customFormat="1" ht="15.75">
      <c r="B112" s="66" t="s">
        <v>86</v>
      </c>
      <c r="C112" s="64"/>
      <c r="D112" s="64"/>
      <c r="E112" s="64"/>
      <c r="F112" s="64"/>
      <c r="G112" s="51">
        <f>G57</f>
        <v>30509930690.17202</v>
      </c>
    </row>
    <row r="113" spans="2:8" s="3" customFormat="1" ht="15.75">
      <c r="B113" s="68" t="s">
        <v>66</v>
      </c>
      <c r="C113" s="64"/>
      <c r="D113" s="64"/>
      <c r="E113" s="64"/>
      <c r="F113" s="64"/>
      <c r="G113" s="51">
        <f>F51</f>
        <v>3918370833.3088489</v>
      </c>
    </row>
    <row r="114" spans="2:8" s="3" customFormat="1" ht="15.75">
      <c r="B114" s="68" t="s">
        <v>67</v>
      </c>
      <c r="C114" s="69"/>
      <c r="D114" s="64"/>
      <c r="E114" s="64"/>
      <c r="F114" s="64"/>
      <c r="G114" s="51">
        <f>SUM(G112:G113)</f>
        <v>34428301523.480865</v>
      </c>
    </row>
    <row r="115" spans="2:8" s="3" customFormat="1" ht="15">
      <c r="B115" s="52"/>
      <c r="C115" s="53" t="s">
        <v>88</v>
      </c>
      <c r="D115" s="49"/>
      <c r="E115" s="49"/>
      <c r="F115" s="49"/>
      <c r="G115" s="54">
        <f>IF(G114=0,0,G111/G114)</f>
        <v>5.8668252879754139E-4</v>
      </c>
      <c r="H115" s="81"/>
    </row>
    <row r="116" spans="2:8" s="3" customFormat="1">
      <c r="B116" s="52"/>
      <c r="C116" s="49"/>
      <c r="D116" s="49"/>
      <c r="E116" s="49"/>
      <c r="F116" s="49"/>
      <c r="G116" s="50"/>
    </row>
    <row r="117" spans="2:8" s="3" customFormat="1">
      <c r="B117" s="48" t="s">
        <v>59</v>
      </c>
      <c r="C117" s="49"/>
      <c r="D117" s="49"/>
      <c r="E117" s="49"/>
      <c r="F117" s="49"/>
      <c r="G117" s="51">
        <f>G58</f>
        <v>526344526.88999999</v>
      </c>
    </row>
    <row r="118" spans="2:8" s="3" customFormat="1">
      <c r="B118" s="48" t="s">
        <v>60</v>
      </c>
      <c r="C118" s="49"/>
      <c r="D118" s="49"/>
      <c r="E118" s="49"/>
      <c r="F118" s="49"/>
      <c r="G118" s="51">
        <f>G60</f>
        <v>606609201.62</v>
      </c>
    </row>
    <row r="119" spans="2:8" s="3" customFormat="1" ht="15">
      <c r="B119" s="52"/>
      <c r="C119" s="53" t="s">
        <v>61</v>
      </c>
      <c r="D119" s="49"/>
      <c r="E119" s="49"/>
      <c r="F119" s="49"/>
      <c r="G119" s="54">
        <f>IF(G118=0,0,G117/G118)</f>
        <v>0.86768305769901521</v>
      </c>
    </row>
    <row r="120" spans="2:8" s="3" customFormat="1" ht="15.75" thickBot="1">
      <c r="B120" s="63"/>
      <c r="C120" s="57" t="s">
        <v>62</v>
      </c>
      <c r="D120" s="58"/>
      <c r="E120" s="58"/>
      <c r="F120" s="58"/>
      <c r="G120" s="76">
        <f>G115*G119*365/G79</f>
        <v>6.1934963009086354E-3</v>
      </c>
    </row>
    <row r="121" spans="2:8" s="3" customFormat="1" ht="15" thickBot="1"/>
    <row r="122" spans="2:8" s="3" customFormat="1">
      <c r="B122" s="100" t="s">
        <v>17</v>
      </c>
      <c r="C122" s="101"/>
      <c r="D122" s="101"/>
      <c r="E122" s="101"/>
      <c r="F122" s="101"/>
      <c r="G122" s="102"/>
    </row>
    <row r="123" spans="2:8">
      <c r="B123" s="48"/>
      <c r="C123" s="64"/>
      <c r="D123" s="64"/>
      <c r="E123" s="64"/>
      <c r="F123" s="64"/>
      <c r="G123" s="65"/>
    </row>
    <row r="124" spans="2:8" ht="15.75">
      <c r="B124" s="66" t="s">
        <v>63</v>
      </c>
      <c r="C124" s="64"/>
      <c r="D124" s="64"/>
      <c r="E124" s="64"/>
      <c r="F124" s="64"/>
      <c r="G124" s="51">
        <f>F51</f>
        <v>3918370833.3088489</v>
      </c>
    </row>
    <row r="125" spans="2:8" ht="15.75">
      <c r="B125" s="66" t="s">
        <v>65</v>
      </c>
      <c r="C125" s="64"/>
      <c r="D125" s="64"/>
      <c r="E125" s="64"/>
      <c r="F125" s="64"/>
      <c r="G125" s="70">
        <f>F11</f>
        <v>0.1</v>
      </c>
    </row>
    <row r="126" spans="2:8" ht="15.75">
      <c r="B126" s="66"/>
      <c r="C126" s="67" t="s">
        <v>64</v>
      </c>
      <c r="D126" s="64"/>
      <c r="E126" s="64"/>
      <c r="F126" s="64"/>
      <c r="G126" s="51">
        <f>G124*G125</f>
        <v>391837083.33088493</v>
      </c>
    </row>
    <row r="127" spans="2:8" ht="15.75">
      <c r="B127" s="66" t="s">
        <v>85</v>
      </c>
      <c r="C127" s="64"/>
      <c r="D127" s="64"/>
      <c r="E127" s="64"/>
      <c r="F127" s="64"/>
      <c r="G127" s="51">
        <f>G114</f>
        <v>34428301523.480865</v>
      </c>
    </row>
    <row r="128" spans="2:8" ht="15.75">
      <c r="B128" s="68" t="s">
        <v>61</v>
      </c>
      <c r="C128" s="64"/>
      <c r="D128" s="64"/>
      <c r="E128" s="64"/>
      <c r="F128" s="64"/>
      <c r="G128" s="70">
        <f>G119</f>
        <v>0.86768305769901521</v>
      </c>
    </row>
    <row r="129" spans="2:7" ht="16.5" thickBot="1">
      <c r="B129" s="71"/>
      <c r="C129" s="72" t="s">
        <v>68</v>
      </c>
      <c r="D129" s="73"/>
      <c r="E129" s="73"/>
      <c r="F129" s="73"/>
      <c r="G129" s="77">
        <f>IF(G127=0,0,G126/G127*G128)</f>
        <v>9.8753172111184472E-3</v>
      </c>
    </row>
  </sheetData>
  <sheetProtection selectLockedCells="1"/>
  <mergeCells count="17">
    <mergeCell ref="B69:G69"/>
    <mergeCell ref="A1:F1"/>
    <mergeCell ref="A2:F2"/>
    <mergeCell ref="E5:F5"/>
    <mergeCell ref="E6:F6"/>
    <mergeCell ref="E7:F7"/>
    <mergeCell ref="E8:F8"/>
    <mergeCell ref="E9:F9"/>
    <mergeCell ref="E10:F10"/>
    <mergeCell ref="E12:F12"/>
    <mergeCell ref="A14:G14"/>
    <mergeCell ref="A15:G15"/>
    <mergeCell ref="B70:G70"/>
    <mergeCell ref="B73:G73"/>
    <mergeCell ref="B84:G84"/>
    <mergeCell ref="B109:G109"/>
    <mergeCell ref="B122:G122"/>
  </mergeCells>
  <dataValidations count="1">
    <dataValidation type="list" allowBlank="1" showInputMessage="1" showErrorMessage="1" sqref="C3">
      <formula1>$I$1:$I$12</formula1>
    </dataValidation>
  </dataValidations>
  <printOptions horizontalCentered="1"/>
  <pageMargins left="0.31496062992125984" right="0.31496062992125984" top="0.55118110236220474" bottom="0.15748031496062992" header="0.31496062992125984" footer="0.31496062992125984"/>
  <pageSetup paperSize="9" scale="75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</vt:lpstr>
      <vt:lpstr>Example</vt:lpstr>
      <vt:lpstr>Example!Print_Area</vt:lpstr>
      <vt:lpstr>FI!Print_Area</vt:lpstr>
    </vt:vector>
  </TitlesOfParts>
  <Company>Nabil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</dc:creator>
  <cp:lastModifiedBy>miqbal</cp:lastModifiedBy>
  <cp:lastPrinted>2013-08-29T19:26:00Z</cp:lastPrinted>
  <dcterms:created xsi:type="dcterms:W3CDTF">2012-10-01T03:19:54Z</dcterms:created>
  <dcterms:modified xsi:type="dcterms:W3CDTF">2013-09-01T03:25:39Z</dcterms:modified>
</cp:coreProperties>
</file>